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726"/>
  <workbookPr showInkAnnotation="0" autoCompressPictures="0"/>
  <bookViews>
    <workbookView xWindow="0" yWindow="40" windowWidth="15960" windowHeight="18080" xr2:uid="{00000000-000D-0000-FFFF-FFFF00000000}"/>
  </bookViews>
  <sheets>
    <sheet name="Sheet1" sheetId="1" r:id="rId1"/>
  </sheets>
  <calcPr calcId="171026" refMode="R1C1" iterateCount="0" calcOnSave="0" concurrentCalc="0"/>
</workbook>
</file>

<file path=xl/calcChain.xml><?xml version="1.0" encoding="utf-8"?>
<calcChain xmlns="http://schemas.openxmlformats.org/spreadsheetml/2006/main">
  <c r="F106" i="1" l="1"/>
  <c r="F107" i="1"/>
  <c r="F108" i="1"/>
  <c r="F109" i="1"/>
  <c r="F110" i="1"/>
  <c r="F111" i="1"/>
  <c r="F112" i="1"/>
  <c r="F113" i="1"/>
  <c r="F114" i="1"/>
  <c r="F117" i="1"/>
  <c r="F118" i="1"/>
  <c r="D106" i="1"/>
  <c r="D107" i="1"/>
  <c r="D108" i="1"/>
  <c r="D109" i="1"/>
  <c r="D110" i="1"/>
  <c r="D111" i="1"/>
  <c r="D117" i="1"/>
  <c r="D118" i="1"/>
  <c r="B106" i="1"/>
  <c r="B107" i="1"/>
  <c r="B108" i="1"/>
  <c r="B109" i="1"/>
  <c r="B110" i="1"/>
  <c r="B111" i="1"/>
  <c r="B112" i="1"/>
  <c r="B113" i="1"/>
  <c r="B117" i="1"/>
  <c r="B118" i="1"/>
  <c r="L108" i="1"/>
  <c r="L109" i="1"/>
  <c r="L110" i="1"/>
  <c r="L111" i="1"/>
  <c r="L112" i="1"/>
  <c r="L113" i="1"/>
  <c r="L114" i="1"/>
  <c r="L115" i="1"/>
  <c r="L116" i="1"/>
  <c r="L117" i="1"/>
  <c r="N108" i="1"/>
  <c r="O108" i="1"/>
  <c r="N109" i="1"/>
  <c r="G112" i="1"/>
  <c r="G109" i="1"/>
  <c r="F95" i="1"/>
  <c r="F96" i="1"/>
  <c r="F97" i="1"/>
  <c r="F98" i="1"/>
  <c r="F99" i="1"/>
  <c r="F85" i="1"/>
  <c r="F86" i="1"/>
  <c r="F87" i="1"/>
  <c r="F88" i="1"/>
  <c r="F89" i="1"/>
  <c r="F90" i="1"/>
  <c r="F91" i="1"/>
  <c r="F92" i="1"/>
  <c r="F93" i="1"/>
  <c r="F94" i="1"/>
  <c r="F101" i="1"/>
  <c r="G106" i="1"/>
  <c r="L97" i="1"/>
  <c r="L98" i="1"/>
  <c r="L99" i="1"/>
  <c r="L100" i="1"/>
  <c r="L101" i="1"/>
  <c r="L102" i="1"/>
  <c r="L103" i="1"/>
  <c r="L104" i="1"/>
  <c r="F102" i="1"/>
  <c r="D85" i="1"/>
  <c r="D86" i="1"/>
  <c r="D87" i="1"/>
  <c r="D88" i="1"/>
  <c r="D89" i="1"/>
  <c r="D90" i="1"/>
  <c r="D91" i="1"/>
  <c r="D92" i="1"/>
  <c r="D101" i="1"/>
  <c r="D102" i="1"/>
  <c r="B85" i="1"/>
  <c r="B86" i="1"/>
  <c r="B87" i="1"/>
  <c r="B88" i="1"/>
  <c r="B89" i="1"/>
  <c r="B90" i="1"/>
  <c r="B91" i="1"/>
  <c r="B92" i="1"/>
  <c r="B93" i="1"/>
  <c r="B94" i="1"/>
  <c r="B95" i="1"/>
  <c r="B101" i="1"/>
  <c r="B102" i="1"/>
  <c r="M84" i="1"/>
  <c r="M85" i="1"/>
  <c r="M86" i="1"/>
  <c r="M87" i="1"/>
  <c r="M88" i="1"/>
  <c r="M89" i="1"/>
  <c r="M90" i="1"/>
  <c r="M91" i="1"/>
  <c r="M92" i="1"/>
  <c r="M93" i="1"/>
  <c r="L84" i="1"/>
  <c r="L85" i="1"/>
  <c r="L86" i="1"/>
  <c r="L87" i="1"/>
  <c r="L88" i="1"/>
  <c r="L89" i="1"/>
  <c r="L90" i="1"/>
  <c r="L91" i="1"/>
  <c r="G91" i="1"/>
  <c r="G88" i="1"/>
  <c r="N85" i="1"/>
  <c r="N86" i="1"/>
  <c r="N87" i="1"/>
  <c r="N84" i="1"/>
  <c r="O84" i="1"/>
  <c r="O85" i="1"/>
  <c r="O86" i="1"/>
  <c r="G85" i="1"/>
  <c r="C81" i="1"/>
  <c r="C80" i="1"/>
  <c r="C79" i="1"/>
  <c r="C78" i="1"/>
  <c r="C77" i="1"/>
  <c r="C76" i="1"/>
  <c r="C75" i="1"/>
  <c r="C74" i="1"/>
  <c r="C73" i="1"/>
  <c r="C72" i="1"/>
  <c r="C71" i="1"/>
  <c r="C70" i="1"/>
</calcChain>
</file>

<file path=xl/sharedStrings.xml><?xml version="1.0" encoding="utf-8"?>
<sst xmlns="http://schemas.openxmlformats.org/spreadsheetml/2006/main" count="202" uniqueCount="126">
  <si>
    <t>MUIDS NUTRITION CALCULATOR</t>
  </si>
  <si>
    <t>Instructions:  Over the next five days you will be using this nutrition calculator to assess your overall nutrition.  Your grade will be based on how honest and thorough you are, not on how healthy you are.  There is no penalty for having an unhealthy diet.  Instead, use this as a learning opportunity.  This calculator is designed to be easy to use, therefore it is not 100% accurate.  It is based on a 2,000 calorie diet.  If you eat more than this or less than this, your numbers should be a little higher or a little lower.  Also to make it easier, all serving sizes have been converted into cups.  You can see an example of 1 cup of cooked rice to the right.  Calculations do not need to be exact, and can be entered in halves (ex. 0.5) or quarters (ex. 0.25).  Please follow instructions carefully and ask the teacher if you have questions.  You will not get your final totals until after Day 5 is complete.</t>
  </si>
  <si>
    <t>Developed by Dan Simonds for use at Mahidol University International Demonstration School</t>
  </si>
  <si>
    <t>Section 1: Vegetables and Mushrooms</t>
  </si>
  <si>
    <t>Vegetables (Total)</t>
  </si>
  <si>
    <t>Vegetables (Raw)</t>
  </si>
  <si>
    <t>Vegetables (Boiled / Steamed)</t>
  </si>
  <si>
    <t>Vegetables (Stir-fried)</t>
  </si>
  <si>
    <t>Vegetables (Deep fried)</t>
  </si>
  <si>
    <t>Mushrooms</t>
  </si>
  <si>
    <t xml:space="preserve">Monday </t>
  </si>
  <si>
    <t>Tuesday</t>
  </si>
  <si>
    <t>Wednesday</t>
  </si>
  <si>
    <t>Thursday</t>
  </si>
  <si>
    <t>Friday</t>
  </si>
  <si>
    <t>Section 2: Whole fruit and 100% Fruit Juice</t>
  </si>
  <si>
    <t>Fruit (Total)</t>
  </si>
  <si>
    <t>Whole Fruit</t>
  </si>
  <si>
    <t>100% Fruit Juice</t>
  </si>
  <si>
    <t>About: Fruits and Vegetables</t>
  </si>
  <si>
    <t>Fruits and Vegetables are your main source for Vitamins, Minerals and Fiber.  The United States Department of Health now suggests that a person consuming a 2,000 calorie diet should eat 9 servings of fruits and vegetables each day.  A serving is about 1/2 cup or 1 cup if you are eating raw, leafy greens.  Because fresh fruits and vegetables contain enzymes, which help your body absorb nutrients, it is much better to consume fresh fruits and vegetables than processed ones.  The picture above shows a plate with the daily recommendation of fruits and vegetables.</t>
  </si>
  <si>
    <t>Section 3: Meat, Fish and Eggs</t>
  </si>
  <si>
    <t>Meat (Pork / Beef / Chicken) Total</t>
  </si>
  <si>
    <t>Meat (Fish) Total</t>
  </si>
  <si>
    <t>Meat (Boiled / Steamed)</t>
  </si>
  <si>
    <t>Meat (Stir-fried)</t>
  </si>
  <si>
    <t>Meat (Deep Fried)</t>
  </si>
  <si>
    <t>Eggs</t>
  </si>
  <si>
    <t>Eggs (fried)</t>
  </si>
  <si>
    <t>Section 4: Grains and Starches</t>
  </si>
  <si>
    <t xml:space="preserve">     Whole Grains      (Total)</t>
  </si>
  <si>
    <t>Refined Grains (Total)</t>
  </si>
  <si>
    <t xml:space="preserve">         Potatoes          (Total)</t>
  </si>
  <si>
    <t>Section 5: Nuts, Seeds     and Beans</t>
  </si>
  <si>
    <t xml:space="preserve">       Nuts / Seeds       (Total)</t>
  </si>
  <si>
    <t xml:space="preserve">      Nuts / Seeds       (Raw)</t>
  </si>
  <si>
    <t>Nuts / Seeds (Roasted / Salted)</t>
  </si>
  <si>
    <t xml:space="preserve">    Soy / Tofu    (Total)</t>
  </si>
  <si>
    <t>Beans (Total) *do not include green beans</t>
  </si>
  <si>
    <t xml:space="preserve">         Coconut            (whole or milk)</t>
  </si>
  <si>
    <t>Section 6: Dairy</t>
  </si>
  <si>
    <t xml:space="preserve">  Milk (Total)</t>
  </si>
  <si>
    <t>Cheese (Total)</t>
  </si>
  <si>
    <t>Yogurt Unsweetened (Total)</t>
  </si>
  <si>
    <t>Yogurt Sweetened (Total)</t>
  </si>
  <si>
    <t>About: Dairy</t>
  </si>
  <si>
    <t>Dairy is a very controversial topic among nutritionists.  On the one hand, dairy is high in calcium, vitamin D and protein.  On the other hand, the purpose of milk is to make baby cows into giant animals, not for humans to drink.  In addition, many people are lactose intolerant, meaning they have a hard time digesting dairy.  Finally, there have been major studies which link consuming animal protein to many serious diseases.</t>
  </si>
  <si>
    <t>Section 7: Extras</t>
  </si>
  <si>
    <t>Snacks (sweet - not including chocolate)</t>
  </si>
  <si>
    <t xml:space="preserve">          Snacks            (salty / savory)</t>
  </si>
  <si>
    <t>Sweet Drinks</t>
  </si>
  <si>
    <t>Chocolates</t>
  </si>
  <si>
    <t>Ice-cream</t>
  </si>
  <si>
    <t>Sauces (on all foods) Average Dish = .25 cups</t>
  </si>
  <si>
    <t>Soup / Curry Broth / Tomato Sauce</t>
  </si>
  <si>
    <t>Answer the following questions:</t>
  </si>
  <si>
    <t>Answer:</t>
  </si>
  <si>
    <t>On average, how many different types of fruits and vegetables did you eat per day?                   Must be a minimum of 1/4 cup to be counted)</t>
  </si>
  <si>
    <t>Were any of the meals you ate cooked with coconut oil, olive oil, or natural butter?  This is only likely if it was cooked at home.  If so, enter the total number of meals cooked with this oil.</t>
  </si>
  <si>
    <t>How many of your total meals / snacks came from a chain restaurant (ex. McDonalds, Pizza Company) or came in a package (ex. from 7/11)?  Count each meal as 1 and each snack as 0.5</t>
  </si>
  <si>
    <t>Your Results: These will not be complete until the end of Day 5</t>
  </si>
  <si>
    <t>The Good</t>
  </si>
  <si>
    <t>Complex Carbohydrates</t>
  </si>
  <si>
    <t>Most of these are considered beneficial to have in high quantities.  Vitamins, minerals, carbohydrates, fats, protein and fiber are essential for your body to function.  Being above 100% is not a problem for any of these categories.  However, too much protein can be bad for your kidneys.  Try to keep your levels closer to 100% than 200%, unless you do a lot of strength training.</t>
  </si>
  <si>
    <t>Protein</t>
  </si>
  <si>
    <t>Fiber</t>
  </si>
  <si>
    <t>Vitamins</t>
  </si>
  <si>
    <t>Minerals</t>
  </si>
  <si>
    <t>Good Fats</t>
  </si>
  <si>
    <t>Be Careful</t>
  </si>
  <si>
    <t>Bad Fats</t>
  </si>
  <si>
    <t>Most of these are considered harmful in high quanitities.  Try to stay below 100%.  LDL (known as 'bad') cholesterol does not come from food, but some foods encourage your body to produce it.  Although we can not live without sodium, most people go far over the daily recommendations.  Simple carbohydrates basically have the same effect on your body as refined sugars.  Both are considered to be the most significant dietary cause of obesity and disease.  Some studies recommend less than 10% of total protein come from animals, and that high levels of animal proteins can lead to heart disease, cancer and other serious diseases.</t>
  </si>
  <si>
    <t>LDL (Bad) Cholesterol</t>
  </si>
  <si>
    <t>Simple Carbohydrates</t>
  </si>
  <si>
    <t>Refined Sugar</t>
  </si>
  <si>
    <t>Sodium</t>
  </si>
  <si>
    <t>Animal Protein (as a % of total protein)</t>
  </si>
  <si>
    <t>For many of the above categories, you can see where your values come from below:</t>
  </si>
  <si>
    <t>Good fat</t>
  </si>
  <si>
    <t>Source of Fiber</t>
  </si>
  <si>
    <t>Fiber (grams)</t>
  </si>
  <si>
    <t>Source of Complex Carbohydrates</t>
  </si>
  <si>
    <t>Complex Carbohydrates (grams)</t>
  </si>
  <si>
    <t>Source of Protein</t>
  </si>
  <si>
    <t>Protein (grams)</t>
  </si>
  <si>
    <t xml:space="preserve">Vitamins </t>
  </si>
  <si>
    <t>Vegetables</t>
  </si>
  <si>
    <t>Nuts &amp; Seeds</t>
  </si>
  <si>
    <t>Whole Grains</t>
  </si>
  <si>
    <t>Beans</t>
  </si>
  <si>
    <t>Fruit Juice</t>
  </si>
  <si>
    <t>Processed Grains</t>
  </si>
  <si>
    <t>Coconut</t>
  </si>
  <si>
    <t>Coconuts</t>
  </si>
  <si>
    <t>Processed Grain</t>
  </si>
  <si>
    <t>Tofu</t>
  </si>
  <si>
    <t>Potatoes</t>
  </si>
  <si>
    <t>Potato</t>
  </si>
  <si>
    <t>Savory Snack</t>
  </si>
  <si>
    <t>Meat (B / P / C)</t>
  </si>
  <si>
    <t>Meat (Fish)</t>
  </si>
  <si>
    <t>Sugars</t>
  </si>
  <si>
    <t>Milk</t>
  </si>
  <si>
    <t>Cheese</t>
  </si>
  <si>
    <t>Yogurt</t>
  </si>
  <si>
    <t>Total (grams)</t>
  </si>
  <si>
    <t>Percent / 5 Days</t>
  </si>
  <si>
    <t>Source of Simple Carbohydrates</t>
  </si>
  <si>
    <t>Simple Carbohydrates (grams)</t>
  </si>
  <si>
    <t>Source of Refined Sugar</t>
  </si>
  <si>
    <t>Refined Sugar (grams)</t>
  </si>
  <si>
    <t>Source of Sodium</t>
  </si>
  <si>
    <t>Sodium (miligrams)</t>
  </si>
  <si>
    <t>Animal Protein (Percent of Total Protein)</t>
  </si>
  <si>
    <t>Chocolate</t>
  </si>
  <si>
    <t>Sweet Snacks</t>
  </si>
  <si>
    <t>Ice-Cream</t>
  </si>
  <si>
    <t>BC</t>
  </si>
  <si>
    <t>LBC</t>
  </si>
  <si>
    <t>Sweetened Yogurt</t>
  </si>
  <si>
    <t>Sauces</t>
  </si>
  <si>
    <t>Yogurt (all)</t>
  </si>
  <si>
    <t>Savory Snacks</t>
  </si>
  <si>
    <t>Sweetened Drinks</t>
  </si>
  <si>
    <t>Broth</t>
  </si>
  <si>
    <t>Total (miligrams)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</si>
</sst>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quot; &quot;;&quot; &quot;"/>
  </numFmts>
  <fonts count="14">
    <font>
      <sz val="11"/>
      <color indexed="8"/>
      <name val="Tahoma"/>
    </font>
    <font>
      <sz val="48"/>
      <color indexed="13"/>
      <name val="Agency FB"/>
    </font>
    <font>
      <sz val="48"/>
      <color indexed="8"/>
      <name val="Agency FB"/>
    </font>
    <font>
      <sz val="12"/>
      <color indexed="9"/>
      <name val="Tahoma"/>
    </font>
    <font>
      <sz val="14"/>
      <color indexed="9"/>
      <name val="Tahoma"/>
    </font>
    <font>
      <sz val="14"/>
      <color indexed="13"/>
      <name val="Tahoma"/>
    </font>
    <font>
      <b/>
      <sz val="11"/>
      <color indexed="8"/>
      <name val="Tahoma"/>
    </font>
    <font>
      <sz val="18"/>
      <color indexed="8"/>
      <name val="Agency FB"/>
    </font>
    <font>
      <sz val="16"/>
      <color indexed="8"/>
      <name val="Tahoma"/>
    </font>
    <font>
      <sz val="36"/>
      <color indexed="8"/>
      <name val="Agency FB"/>
    </font>
    <font>
      <b/>
      <sz val="18"/>
      <color indexed="8"/>
      <name val="Tahoma"/>
    </font>
    <font>
      <sz val="10"/>
      <color indexed="8"/>
      <name val="Tahoma"/>
    </font>
    <font>
      <sz val="22"/>
      <color indexed="8"/>
      <name val="Agency FB"/>
    </font>
    <font>
      <sz val="26"/>
      <color indexed="8"/>
      <name val="Tahoma"/>
    </font>
  </fonts>
  <fills count="34">
    <fill>
      <patternFill patternType="none"/>
    </fill>
    <fill>
      <patternFill patternType="gray125"/>
    </fill>
    <fill>
      <patternFill patternType="solid">
        <fgColor indexed="14"/>
        <bgColor auto="1"/>
      </patternFill>
    </fill>
    <fill>
      <patternFill patternType="solid">
        <fgColor indexed="9"/>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38"/>
        <bgColor auto="1"/>
      </patternFill>
    </fill>
    <fill>
      <patternFill patternType="solid">
        <fgColor indexed="39"/>
        <bgColor auto="1"/>
      </patternFill>
    </fill>
    <fill>
      <patternFill patternType="solid">
        <fgColor indexed="40"/>
        <bgColor auto="1"/>
      </patternFill>
    </fill>
    <fill>
      <patternFill patternType="solid">
        <fgColor indexed="41"/>
        <bgColor auto="1"/>
      </patternFill>
    </fill>
    <fill>
      <patternFill patternType="solid">
        <fgColor indexed="42"/>
        <bgColor auto="1"/>
      </patternFill>
    </fill>
    <fill>
      <patternFill patternType="solid">
        <fgColor indexed="43"/>
        <bgColor auto="1"/>
      </patternFill>
    </fill>
    <fill>
      <patternFill patternType="solid">
        <fgColor indexed="44"/>
        <bgColor auto="1"/>
      </patternFill>
    </fill>
    <fill>
      <patternFill patternType="solid">
        <fgColor indexed="45"/>
        <bgColor auto="1"/>
      </patternFill>
    </fill>
  </fills>
  <borders count="7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thin">
        <color indexed="15"/>
      </top>
      <bottom/>
      <diagonal/>
    </border>
    <border>
      <left style="thin">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top style="medium">
        <color indexed="8"/>
      </top>
      <bottom/>
      <diagonal/>
    </border>
    <border>
      <left/>
      <right/>
      <top style="medium">
        <color indexed="8"/>
      </top>
      <bottom/>
      <diagonal/>
    </border>
    <border>
      <left/>
      <right style="thin">
        <color indexed="8"/>
      </right>
      <top/>
      <bottom/>
      <diagonal/>
    </border>
    <border>
      <left style="thin">
        <color indexed="15"/>
      </left>
      <right/>
      <top/>
      <bottom/>
      <diagonal/>
    </border>
    <border>
      <left/>
      <right/>
      <top/>
      <bottom/>
      <diagonal/>
    </border>
    <border>
      <left style="thin">
        <color indexed="15"/>
      </left>
      <right style="thin">
        <color indexed="15"/>
      </right>
      <top/>
      <bottom style="thin">
        <color indexed="15"/>
      </bottom>
      <diagonal/>
    </border>
    <border>
      <left style="thin">
        <color indexed="15"/>
      </left>
      <right/>
      <top/>
      <bottom style="thin">
        <color indexed="15"/>
      </bottom>
      <diagonal/>
    </border>
    <border>
      <left style="thin">
        <color indexed="15"/>
      </left>
      <right style="thin">
        <color indexed="15"/>
      </right>
      <top style="thin">
        <color indexed="15"/>
      </top>
      <bottom style="medium">
        <color indexed="8"/>
      </bottom>
      <diagonal/>
    </border>
    <border>
      <left style="thin">
        <color indexed="15"/>
      </left>
      <right/>
      <top style="thin">
        <color indexed="15"/>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15"/>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15"/>
      </top>
      <bottom style="thin">
        <color indexed="15"/>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15"/>
      </top>
      <bottom style="medium">
        <color indexed="8"/>
      </bottom>
      <diagonal/>
    </border>
    <border>
      <left style="thin">
        <color indexed="15"/>
      </left>
      <right style="thin">
        <color indexed="15"/>
      </right>
      <top style="medium">
        <color indexed="8"/>
      </top>
      <bottom style="medium">
        <color indexed="8"/>
      </bottom>
      <diagonal/>
    </border>
    <border>
      <left style="thin">
        <color indexed="15"/>
      </left>
      <right/>
      <top style="medium">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15"/>
      </right>
      <top style="medium">
        <color indexed="8"/>
      </top>
      <bottom style="thin">
        <color indexed="15"/>
      </bottom>
      <diagonal/>
    </border>
    <border>
      <left style="thin">
        <color indexed="15"/>
      </left>
      <right style="thin">
        <color indexed="15"/>
      </right>
      <top style="medium">
        <color indexed="8"/>
      </top>
      <bottom style="thin">
        <color indexed="15"/>
      </bottom>
      <diagonal/>
    </border>
    <border>
      <left style="thin">
        <color indexed="15"/>
      </left>
      <right style="medium">
        <color indexed="8"/>
      </right>
      <top style="medium">
        <color indexed="8"/>
      </top>
      <bottom style="thin">
        <color indexed="15"/>
      </bottom>
      <diagonal/>
    </border>
    <border>
      <left style="thin">
        <color indexed="15"/>
      </left>
      <right style="medium">
        <color indexed="8"/>
      </right>
      <top style="thin">
        <color indexed="15"/>
      </top>
      <bottom style="thin">
        <color indexed="15"/>
      </bottom>
      <diagonal/>
    </border>
    <border>
      <left style="thin">
        <color indexed="8"/>
      </left>
      <right style="thin">
        <color indexed="15"/>
      </right>
      <top style="thin">
        <color indexed="15"/>
      </top>
      <bottom style="medium">
        <color indexed="8"/>
      </bottom>
      <diagonal/>
    </border>
    <border>
      <left style="thin">
        <color indexed="15"/>
      </left>
      <right style="medium">
        <color indexed="8"/>
      </right>
      <top style="thin">
        <color indexed="15"/>
      </top>
      <bottom style="medium">
        <color indexed="8"/>
      </bottom>
      <diagonal/>
    </border>
    <border>
      <left style="thin">
        <color indexed="8"/>
      </left>
      <right style="thin">
        <color indexed="15"/>
      </right>
      <top style="thin">
        <color indexed="8"/>
      </top>
      <bottom style="thin">
        <color indexed="15"/>
      </bottom>
      <diagonal/>
    </border>
    <border>
      <left style="thin">
        <color indexed="15"/>
      </left>
      <right style="thin">
        <color indexed="15"/>
      </right>
      <top style="thin">
        <color indexed="8"/>
      </top>
      <bottom style="thin">
        <color indexed="15"/>
      </bottom>
      <diagonal/>
    </border>
    <border>
      <left style="thin">
        <color indexed="15"/>
      </left>
      <right style="medium">
        <color indexed="8"/>
      </right>
      <top style="thin">
        <color indexed="8"/>
      </top>
      <bottom style="thin">
        <color indexed="15"/>
      </bottom>
      <diagonal/>
    </border>
    <border>
      <left style="thin">
        <color indexed="15"/>
      </left>
      <right style="thin">
        <color indexed="15"/>
      </right>
      <top style="medium">
        <color indexed="8"/>
      </top>
      <bottom/>
      <diagonal/>
    </border>
    <border>
      <left style="thin">
        <color indexed="15"/>
      </left>
      <right/>
      <top style="medium">
        <color indexed="8"/>
      </top>
      <bottom style="thin">
        <color indexed="15"/>
      </bottom>
      <diagonal/>
    </border>
    <border>
      <left/>
      <right style="thin">
        <color indexed="15"/>
      </right>
      <top style="thin">
        <color indexed="15"/>
      </top>
      <bottom style="thin">
        <color indexed="15"/>
      </bottom>
      <diagonal/>
    </border>
    <border>
      <left style="thin">
        <color indexed="15"/>
      </left>
      <right/>
      <top style="thin">
        <color indexed="15"/>
      </top>
      <bottom style="thin">
        <color indexed="15"/>
      </bottom>
      <diagonal/>
    </border>
    <border>
      <left style="thin">
        <color indexed="15"/>
      </left>
      <right style="thin">
        <color indexed="15"/>
      </right>
      <top/>
      <bottom/>
      <diagonal/>
    </border>
    <border>
      <left style="thin">
        <color indexed="15"/>
      </left>
      <right/>
      <top/>
      <bottom style="medium">
        <color indexed="8"/>
      </bottom>
      <diagonal/>
    </border>
    <border>
      <left/>
      <right style="thin">
        <color indexed="15"/>
      </right>
      <top style="thin">
        <color indexed="15"/>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15"/>
      </bottom>
      <diagonal/>
    </border>
    <border>
      <left style="medium">
        <color indexed="8"/>
      </left>
      <right style="thin">
        <color indexed="15"/>
      </right>
      <top style="thin">
        <color indexed="8"/>
      </top>
      <bottom style="thin">
        <color indexed="15"/>
      </bottom>
      <diagonal/>
    </border>
    <border>
      <left style="medium">
        <color indexed="8"/>
      </left>
      <right style="medium">
        <color indexed="8"/>
      </right>
      <top style="thin">
        <color indexed="8"/>
      </top>
      <bottom style="medium">
        <color indexed="8"/>
      </bottom>
      <diagonal/>
    </border>
    <border>
      <left style="medium">
        <color indexed="8"/>
      </left>
      <right/>
      <top style="thin">
        <color indexed="15"/>
      </top>
      <bottom style="thin">
        <color indexed="15"/>
      </bottom>
      <diagonal/>
    </border>
    <border>
      <left style="medium">
        <color indexed="8"/>
      </left>
      <right style="thin">
        <color indexed="15"/>
      </right>
      <top style="thin">
        <color indexed="15"/>
      </top>
      <bottom style="thin">
        <color indexed="15"/>
      </bottom>
      <diagonal/>
    </border>
    <border>
      <left style="medium">
        <color indexed="8"/>
      </left>
      <right style="thin">
        <color indexed="15"/>
      </right>
      <top style="medium">
        <color indexed="8"/>
      </top>
      <bottom style="medium">
        <color indexed="8"/>
      </bottom>
      <diagonal/>
    </border>
    <border>
      <left style="medium">
        <color indexed="8"/>
      </left>
      <right style="thin">
        <color indexed="15"/>
      </right>
      <top style="medium">
        <color indexed="8"/>
      </top>
      <bottom style="thin">
        <color indexed="15"/>
      </bottom>
      <diagonal/>
    </border>
    <border>
      <left style="medium">
        <color indexed="8"/>
      </left>
      <right style="thin">
        <color indexed="15"/>
      </right>
      <top style="thin">
        <color indexed="15"/>
      </top>
      <bottom style="medium">
        <color indexed="8"/>
      </bottom>
      <diagonal/>
    </border>
  </borders>
  <cellStyleXfs count="1">
    <xf numFmtId="0" fontId="0" fillId="0" borderId="0" applyNumberFormat="0" applyFill="0" applyBorder="0" applyProtection="0"/>
  </cellStyleXfs>
  <cellXfs count="184">
    <xf numFmtId="0" fontId="0" fillId="0" borderId="0" xfId="0" applyFont="1" applyAlignment="1"/>
    <xf numFmtId="0" fontId="0" fillId="0" borderId="0" xfId="0" applyNumberFormat="1" applyFont="1" applyAlignment="1"/>
    <xf numFmtId="0" fontId="0" fillId="3" borderId="4" xfId="0" applyNumberFormat="1" applyFont="1" applyFill="1" applyBorder="1" applyAlignment="1"/>
    <xf numFmtId="0" fontId="0" fillId="3" borderId="5" xfId="0" applyNumberFormat="1" applyFont="1" applyFill="1" applyBorder="1" applyAlignment="1"/>
    <xf numFmtId="0" fontId="0" fillId="0" borderId="6" xfId="0" applyFont="1" applyBorder="1" applyAlignment="1"/>
    <xf numFmtId="0" fontId="0" fillId="3" borderId="9" xfId="0" applyNumberFormat="1" applyFont="1" applyFill="1" applyBorder="1" applyAlignment="1"/>
    <xf numFmtId="0" fontId="0" fillId="3" borderId="12" xfId="0" applyNumberFormat="1" applyFont="1" applyFill="1" applyBorder="1" applyAlignment="1">
      <alignment horizontal="center"/>
    </xf>
    <xf numFmtId="9" fontId="0" fillId="3" borderId="6" xfId="0" applyNumberFormat="1" applyFont="1" applyFill="1" applyBorder="1" applyAlignment="1"/>
    <xf numFmtId="49" fontId="6" fillId="3" borderId="16" xfId="0" applyNumberFormat="1" applyFont="1" applyFill="1" applyBorder="1" applyAlignment="1">
      <alignment wrapText="1"/>
    </xf>
    <xf numFmtId="49" fontId="0" fillId="5" borderId="17" xfId="0" applyNumberFormat="1" applyFont="1" applyFill="1" applyBorder="1" applyAlignment="1">
      <alignment horizontal="center" wrapText="1"/>
    </xf>
    <xf numFmtId="49" fontId="0" fillId="6" borderId="17" xfId="0" applyNumberFormat="1" applyFont="1" applyFill="1" applyBorder="1" applyAlignment="1">
      <alignment horizontal="center" wrapText="1"/>
    </xf>
    <xf numFmtId="49" fontId="0" fillId="7" borderId="17" xfId="0" applyNumberFormat="1" applyFont="1" applyFill="1" applyBorder="1" applyAlignment="1">
      <alignment horizontal="center" wrapText="1"/>
    </xf>
    <xf numFmtId="0" fontId="0" fillId="3" borderId="19" xfId="0" applyNumberFormat="1" applyFont="1" applyFill="1" applyBorder="1" applyAlignment="1"/>
    <xf numFmtId="0" fontId="0" fillId="3" borderId="20" xfId="0" applyNumberFormat="1" applyFont="1" applyFill="1" applyBorder="1" applyAlignment="1"/>
    <xf numFmtId="0" fontId="0" fillId="3" borderId="21" xfId="0" applyNumberFormat="1" applyFont="1" applyFill="1" applyBorder="1" applyAlignment="1"/>
    <xf numFmtId="49" fontId="0" fillId="8" borderId="20" xfId="0" applyNumberFormat="1" applyFont="1" applyFill="1" applyBorder="1" applyAlignment="1"/>
    <xf numFmtId="0" fontId="0" fillId="8" borderId="21" xfId="0" applyNumberFormat="1" applyFont="1" applyFill="1" applyBorder="1" applyAlignment="1"/>
    <xf numFmtId="49" fontId="0" fillId="3" borderId="20" xfId="0" applyNumberFormat="1" applyFont="1" applyFill="1" applyBorder="1" applyAlignment="1"/>
    <xf numFmtId="49" fontId="0" fillId="8" borderId="23" xfId="0" applyNumberFormat="1" applyFont="1" applyFill="1" applyBorder="1" applyAlignment="1"/>
    <xf numFmtId="0" fontId="0" fillId="8" borderId="24" xfId="0" applyNumberFormat="1" applyFont="1" applyFill="1" applyBorder="1" applyAlignment="1"/>
    <xf numFmtId="0" fontId="0" fillId="3" borderId="26" xfId="0" applyNumberFormat="1" applyFont="1" applyFill="1" applyBorder="1" applyAlignment="1"/>
    <xf numFmtId="0" fontId="0" fillId="3" borderId="27" xfId="0" applyNumberFormat="1" applyFont="1" applyFill="1" applyBorder="1" applyAlignment="1"/>
    <xf numFmtId="49" fontId="0" fillId="9" borderId="17" xfId="0" applyNumberFormat="1" applyFont="1" applyFill="1" applyBorder="1" applyAlignment="1">
      <alignment horizontal="center"/>
    </xf>
    <xf numFmtId="49" fontId="0" fillId="10" borderId="17" xfId="0" applyNumberFormat="1" applyFont="1" applyFill="1" applyBorder="1" applyAlignment="1">
      <alignment horizontal="center"/>
    </xf>
    <xf numFmtId="0" fontId="0" fillId="0" borderId="5" xfId="0" applyFont="1" applyBorder="1" applyAlignment="1"/>
    <xf numFmtId="49" fontId="0" fillId="11" borderId="17" xfId="0" applyNumberFormat="1" applyFont="1" applyFill="1" applyBorder="1" applyAlignment="1">
      <alignment horizontal="center" wrapText="1"/>
    </xf>
    <xf numFmtId="49" fontId="0" fillId="12" borderId="17" xfId="0" applyNumberFormat="1" applyFont="1" applyFill="1" applyBorder="1" applyAlignment="1">
      <alignment horizontal="center" wrapText="1"/>
    </xf>
    <xf numFmtId="49" fontId="0" fillId="13" borderId="17" xfId="0" applyNumberFormat="1" applyFont="1" applyFill="1" applyBorder="1" applyAlignment="1">
      <alignment horizontal="center" wrapText="1"/>
    </xf>
    <xf numFmtId="49" fontId="0" fillId="14" borderId="39" xfId="0" applyNumberFormat="1" applyFont="1" applyFill="1" applyBorder="1" applyAlignment="1">
      <alignment horizontal="center" wrapText="1"/>
    </xf>
    <xf numFmtId="0" fontId="0" fillId="3" borderId="40" xfId="0" applyNumberFormat="1" applyFont="1" applyFill="1" applyBorder="1" applyAlignment="1"/>
    <xf numFmtId="0" fontId="0" fillId="8" borderId="40" xfId="0" applyNumberFormat="1" applyFont="1" applyFill="1" applyBorder="1" applyAlignment="1"/>
    <xf numFmtId="0" fontId="0" fillId="8" borderId="41" xfId="0" applyNumberFormat="1" applyFont="1" applyFill="1" applyBorder="1" applyAlignment="1"/>
    <xf numFmtId="49" fontId="0" fillId="15" borderId="17" xfId="0" applyNumberFormat="1" applyFont="1" applyFill="1" applyBorder="1" applyAlignment="1">
      <alignment horizontal="center" wrapText="1"/>
    </xf>
    <xf numFmtId="49" fontId="0" fillId="16" borderId="17" xfId="0" applyNumberFormat="1" applyFont="1" applyFill="1" applyBorder="1" applyAlignment="1">
      <alignment horizontal="center" wrapText="1"/>
    </xf>
    <xf numFmtId="49" fontId="0" fillId="17" borderId="17" xfId="0" applyNumberFormat="1" applyFont="1" applyFill="1" applyBorder="1" applyAlignment="1">
      <alignment horizontal="center" wrapText="1"/>
    </xf>
    <xf numFmtId="0" fontId="0" fillId="3" borderId="43" xfId="0" applyNumberFormat="1" applyFont="1" applyFill="1" applyBorder="1" applyAlignment="1">
      <alignment horizontal="center"/>
    </xf>
    <xf numFmtId="0" fontId="0" fillId="3" borderId="6" xfId="0" applyNumberFormat="1" applyFont="1" applyFill="1" applyBorder="1" applyAlignment="1">
      <alignment horizontal="center"/>
    </xf>
    <xf numFmtId="0" fontId="0" fillId="3" borderId="45" xfId="0" applyNumberFormat="1" applyFont="1" applyFill="1" applyBorder="1" applyAlignment="1">
      <alignment horizontal="center"/>
    </xf>
    <xf numFmtId="49" fontId="0" fillId="18" borderId="17" xfId="0" applyNumberFormat="1" applyFont="1" applyFill="1" applyBorder="1" applyAlignment="1">
      <alignment horizontal="center" wrapText="1"/>
    </xf>
    <xf numFmtId="49" fontId="0" fillId="14" borderId="17" xfId="0" applyNumberFormat="1" applyFont="1" applyFill="1" applyBorder="1" applyAlignment="1">
      <alignment horizontal="center" wrapText="1"/>
    </xf>
    <xf numFmtId="49" fontId="0" fillId="19" borderId="17" xfId="0" applyNumberFormat="1" applyFont="1" applyFill="1" applyBorder="1" applyAlignment="1">
      <alignment horizontal="center" wrapText="1"/>
    </xf>
    <xf numFmtId="49" fontId="6" fillId="3" borderId="16" xfId="0" applyNumberFormat="1" applyFont="1" applyFill="1" applyBorder="1" applyAlignment="1"/>
    <xf numFmtId="49" fontId="0" fillId="20" borderId="17" xfId="0" applyNumberFormat="1" applyFont="1" applyFill="1" applyBorder="1" applyAlignment="1">
      <alignment horizontal="center" wrapText="1"/>
    </xf>
    <xf numFmtId="49" fontId="0" fillId="21" borderId="17" xfId="0" applyNumberFormat="1" applyFont="1" applyFill="1" applyBorder="1" applyAlignment="1">
      <alignment horizontal="center" wrapText="1"/>
    </xf>
    <xf numFmtId="49" fontId="0" fillId="22" borderId="17" xfId="0" applyNumberFormat="1" applyFont="1" applyFill="1" applyBorder="1" applyAlignment="1">
      <alignment horizontal="center" wrapText="1"/>
    </xf>
    <xf numFmtId="49" fontId="0" fillId="23" borderId="17" xfId="0" applyNumberFormat="1" applyFont="1" applyFill="1" applyBorder="1" applyAlignment="1">
      <alignment horizontal="center" wrapText="1"/>
    </xf>
    <xf numFmtId="49" fontId="0" fillId="24" borderId="17" xfId="0" applyNumberFormat="1" applyFont="1" applyFill="1" applyBorder="1" applyAlignment="1">
      <alignment horizontal="center" wrapText="1"/>
    </xf>
    <xf numFmtId="49" fontId="0" fillId="25" borderId="17" xfId="0" applyNumberFormat="1" applyFont="1" applyFill="1" applyBorder="1" applyAlignment="1">
      <alignment horizontal="center" wrapText="1"/>
    </xf>
    <xf numFmtId="49" fontId="0" fillId="26" borderId="17" xfId="0" applyNumberFormat="1" applyFont="1" applyFill="1" applyBorder="1" applyAlignment="1">
      <alignment horizontal="center" wrapText="1"/>
    </xf>
    <xf numFmtId="49" fontId="0" fillId="27" borderId="17" xfId="0" applyNumberFormat="1" applyFont="1" applyFill="1" applyBorder="1" applyAlignment="1">
      <alignment horizontal="center" wrapText="1"/>
    </xf>
    <xf numFmtId="49" fontId="0" fillId="28" borderId="17" xfId="0" applyNumberFormat="1" applyFont="1" applyFill="1" applyBorder="1" applyAlignment="1">
      <alignment horizontal="center" wrapText="1"/>
    </xf>
    <xf numFmtId="49" fontId="0" fillId="29" borderId="39" xfId="0" applyNumberFormat="1" applyFont="1" applyFill="1" applyBorder="1" applyAlignment="1">
      <alignment horizontal="center" wrapText="1"/>
    </xf>
    <xf numFmtId="0" fontId="8" fillId="8" borderId="11" xfId="0" applyNumberFormat="1" applyFont="1" applyFill="1" applyBorder="1" applyAlignment="1"/>
    <xf numFmtId="49" fontId="8" fillId="8" borderId="11" xfId="0" applyNumberFormat="1" applyFont="1" applyFill="1" applyBorder="1" applyAlignment="1"/>
    <xf numFmtId="0" fontId="0" fillId="3" borderId="55" xfId="0" applyNumberFormat="1" applyFont="1" applyFill="1" applyBorder="1" applyAlignment="1"/>
    <xf numFmtId="49" fontId="6" fillId="31" borderId="17" xfId="0" applyNumberFormat="1" applyFont="1" applyFill="1" applyBorder="1" applyAlignment="1"/>
    <xf numFmtId="9" fontId="0" fillId="31" borderId="39" xfId="0" applyNumberFormat="1" applyFont="1" applyFill="1" applyBorder="1" applyAlignment="1"/>
    <xf numFmtId="49" fontId="6" fillId="31" borderId="21" xfId="0" applyNumberFormat="1" applyFont="1" applyFill="1" applyBorder="1" applyAlignment="1"/>
    <xf numFmtId="9" fontId="0" fillId="31" borderId="40" xfId="0" applyNumberFormat="1" applyFont="1" applyFill="1" applyBorder="1" applyAlignment="1"/>
    <xf numFmtId="49" fontId="6" fillId="32" borderId="21" xfId="0" applyNumberFormat="1" applyFont="1" applyFill="1" applyBorder="1" applyAlignment="1"/>
    <xf numFmtId="9" fontId="0" fillId="32" borderId="40" xfId="0" applyNumberFormat="1" applyFont="1" applyFill="1" applyBorder="1" applyAlignment="1"/>
    <xf numFmtId="49" fontId="6" fillId="32" borderId="24" xfId="0" applyNumberFormat="1" applyFont="1" applyFill="1" applyBorder="1" applyAlignment="1">
      <alignment wrapText="1"/>
    </xf>
    <xf numFmtId="9" fontId="0" fillId="32" borderId="41" xfId="0" applyNumberFormat="1" applyFont="1" applyFill="1" applyBorder="1" applyAlignment="1"/>
    <xf numFmtId="0" fontId="0" fillId="3" borderId="6" xfId="0" applyNumberFormat="1" applyFont="1" applyFill="1" applyBorder="1" applyAlignment="1"/>
    <xf numFmtId="164" fontId="0" fillId="3" borderId="6" xfId="0" applyNumberFormat="1" applyFont="1" applyFill="1" applyBorder="1" applyAlignment="1"/>
    <xf numFmtId="49" fontId="6" fillId="31" borderId="16" xfId="0" applyNumberFormat="1" applyFont="1" applyFill="1" applyBorder="1" applyAlignment="1">
      <alignment horizontal="center" wrapText="1"/>
    </xf>
    <xf numFmtId="49" fontId="6" fillId="31" borderId="39" xfId="0" applyNumberFormat="1" applyFont="1" applyFill="1" applyBorder="1" applyAlignment="1">
      <alignment horizontal="center" wrapText="1"/>
    </xf>
    <xf numFmtId="49" fontId="6" fillId="31" borderId="62" xfId="0" applyNumberFormat="1" applyFont="1" applyFill="1" applyBorder="1" applyAlignment="1">
      <alignment horizontal="left" wrapText="1"/>
    </xf>
    <xf numFmtId="49" fontId="0" fillId="3" borderId="64" xfId="0" applyNumberFormat="1" applyFont="1" applyFill="1" applyBorder="1" applyAlignment="1"/>
    <xf numFmtId="0" fontId="0" fillId="3" borderId="50" xfId="0" applyNumberFormat="1" applyFont="1" applyFill="1" applyBorder="1" applyAlignment="1">
      <alignment horizontal="center"/>
    </xf>
    <xf numFmtId="9" fontId="0" fillId="3" borderId="65" xfId="0" applyNumberFormat="1" applyFont="1" applyFill="1" applyBorder="1" applyAlignment="1"/>
    <xf numFmtId="49" fontId="0" fillId="3" borderId="67" xfId="0" applyNumberFormat="1" applyFont="1" applyFill="1" applyBorder="1" applyAlignment="1"/>
    <xf numFmtId="0" fontId="0" fillId="3" borderId="68" xfId="0" applyNumberFormat="1" applyFont="1" applyFill="1" applyBorder="1" applyAlignment="1"/>
    <xf numFmtId="49" fontId="6" fillId="31" borderId="62" xfId="0" applyNumberFormat="1" applyFont="1" applyFill="1" applyBorder="1" applyAlignment="1"/>
    <xf numFmtId="0" fontId="0" fillId="3" borderId="67" xfId="0" applyNumberFormat="1" applyFont="1" applyFill="1" applyBorder="1" applyAlignment="1"/>
    <xf numFmtId="0" fontId="0" fillId="3" borderId="45" xfId="0" applyNumberFormat="1" applyFont="1" applyFill="1" applyBorder="1" applyAlignment="1">
      <alignment horizontal="left"/>
    </xf>
    <xf numFmtId="49" fontId="6" fillId="3" borderId="67" xfId="0" applyNumberFormat="1" applyFont="1" applyFill="1" applyBorder="1" applyAlignment="1"/>
    <xf numFmtId="0" fontId="6" fillId="3" borderId="45" xfId="0" applyNumberFormat="1" applyFont="1" applyFill="1" applyBorder="1" applyAlignment="1">
      <alignment horizontal="left"/>
    </xf>
    <xf numFmtId="49" fontId="6" fillId="3" borderId="70" xfId="0" applyNumberFormat="1" applyFont="1" applyFill="1" applyBorder="1" applyAlignment="1"/>
    <xf numFmtId="9" fontId="6" fillId="3" borderId="47" xfId="0" applyNumberFormat="1" applyFont="1" applyFill="1" applyBorder="1" applyAlignment="1">
      <alignment horizontal="left"/>
    </xf>
    <xf numFmtId="49" fontId="6" fillId="32" borderId="16" xfId="0" applyNumberFormat="1" applyFont="1" applyFill="1" applyBorder="1" applyAlignment="1">
      <alignment horizontal="center" wrapText="1"/>
    </xf>
    <xf numFmtId="49" fontId="6" fillId="32" borderId="39" xfId="0" applyNumberFormat="1" applyFont="1" applyFill="1" applyBorder="1" applyAlignment="1">
      <alignment horizontal="center" wrapText="1"/>
    </xf>
    <xf numFmtId="49" fontId="6" fillId="32" borderId="62" xfId="0" applyNumberFormat="1" applyFont="1" applyFill="1" applyBorder="1" applyAlignment="1">
      <alignment horizontal="center" wrapText="1"/>
    </xf>
    <xf numFmtId="49" fontId="6" fillId="32" borderId="62" xfId="0" applyNumberFormat="1" applyFont="1" applyFill="1" applyBorder="1" applyAlignment="1">
      <alignment horizontal="center"/>
    </xf>
    <xf numFmtId="0" fontId="0" fillId="3" borderId="45" xfId="0" applyNumberFormat="1" applyFont="1" applyFill="1" applyBorder="1" applyAlignment="1"/>
    <xf numFmtId="0" fontId="6" fillId="3" borderId="45" xfId="0" applyNumberFormat="1" applyFont="1" applyFill="1" applyBorder="1" applyAlignment="1"/>
    <xf numFmtId="9" fontId="6" fillId="3" borderId="47" xfId="0" applyNumberFormat="1" applyFont="1" applyFill="1" applyBorder="1" applyAlignment="1"/>
    <xf numFmtId="0" fontId="0" fillId="3" borderId="51" xfId="0" applyNumberFormat="1" applyFont="1" applyFill="1" applyBorder="1" applyAlignment="1">
      <alignment horizontal="center"/>
    </xf>
    <xf numFmtId="0" fontId="0" fillId="3" borderId="43" xfId="0" applyNumberFormat="1" applyFont="1" applyFill="1" applyBorder="1" applyAlignment="1">
      <alignment horizontal="center"/>
    </xf>
    <xf numFmtId="0" fontId="0" fillId="3" borderId="52" xfId="0" applyNumberFormat="1" applyFont="1" applyFill="1" applyBorder="1" applyAlignment="1">
      <alignment horizontal="center"/>
    </xf>
    <xf numFmtId="49" fontId="8" fillId="8" borderId="10" xfId="0" applyNumberFormat="1" applyFont="1" applyFill="1" applyBorder="1" applyAlignment="1"/>
    <xf numFmtId="0" fontId="8" fillId="8" borderId="11" xfId="0" applyNumberFormat="1" applyFont="1" applyFill="1" applyBorder="1" applyAlignment="1"/>
    <xf numFmtId="49" fontId="0" fillId="3" borderId="55" xfId="0" applyNumberFormat="1" applyFont="1" applyFill="1" applyBorder="1" applyAlignment="1">
      <alignment horizontal="left" wrapText="1"/>
    </xf>
    <xf numFmtId="0" fontId="0" fillId="3" borderId="55" xfId="0" applyNumberFormat="1" applyFont="1" applyFill="1" applyBorder="1" applyAlignment="1">
      <alignment horizontal="left" wrapText="1"/>
    </xf>
    <xf numFmtId="0" fontId="0" fillId="3" borderId="42" xfId="0" applyNumberFormat="1" applyFont="1" applyFill="1" applyBorder="1" applyAlignment="1">
      <alignment horizontal="center"/>
    </xf>
    <xf numFmtId="0" fontId="0" fillId="3" borderId="44" xfId="0" applyNumberFormat="1" applyFont="1" applyFill="1" applyBorder="1" applyAlignment="1">
      <alignment horizontal="center"/>
    </xf>
    <xf numFmtId="0" fontId="0" fillId="3" borderId="5" xfId="0" applyNumberFormat="1" applyFont="1" applyFill="1" applyBorder="1" applyAlignment="1">
      <alignment horizontal="center"/>
    </xf>
    <xf numFmtId="0" fontId="0" fillId="3" borderId="6" xfId="0" applyNumberFormat="1" applyFont="1" applyFill="1" applyBorder="1" applyAlignment="1">
      <alignment horizontal="center"/>
    </xf>
    <xf numFmtId="0" fontId="0" fillId="3" borderId="45" xfId="0" applyNumberFormat="1" applyFont="1" applyFill="1" applyBorder="1" applyAlignment="1">
      <alignment horizontal="center"/>
    </xf>
    <xf numFmtId="0" fontId="0" fillId="3" borderId="46" xfId="0" applyNumberFormat="1" applyFont="1" applyFill="1" applyBorder="1" applyAlignment="1">
      <alignment horizontal="center"/>
    </xf>
    <xf numFmtId="0" fontId="0" fillId="3" borderId="14" xfId="0" applyNumberFormat="1" applyFont="1" applyFill="1" applyBorder="1" applyAlignment="1">
      <alignment horizontal="center"/>
    </xf>
    <xf numFmtId="0" fontId="0" fillId="3" borderId="47" xfId="0" applyNumberFormat="1" applyFont="1" applyFill="1" applyBorder="1" applyAlignment="1">
      <alignment horizontal="center"/>
    </xf>
    <xf numFmtId="49" fontId="0" fillId="3" borderId="31" xfId="0" applyNumberFormat="1" applyFont="1" applyFill="1" applyBorder="1" applyAlignment="1">
      <alignment horizontal="left" wrapText="1"/>
    </xf>
    <xf numFmtId="0" fontId="0" fillId="3" borderId="32" xfId="0" applyNumberFormat="1" applyFont="1" applyFill="1" applyBorder="1" applyAlignment="1">
      <alignment horizontal="left" wrapText="1"/>
    </xf>
    <xf numFmtId="0" fontId="0" fillId="3" borderId="33" xfId="0" applyNumberFormat="1" applyFont="1" applyFill="1" applyBorder="1" applyAlignment="1">
      <alignment horizontal="left" wrapText="1"/>
    </xf>
    <xf numFmtId="0" fontId="0" fillId="3" borderId="34" xfId="0" applyNumberFormat="1" applyFont="1" applyFill="1" applyBorder="1" applyAlignment="1">
      <alignment horizontal="left" wrapText="1"/>
    </xf>
    <xf numFmtId="0" fontId="0" fillId="3" borderId="11" xfId="0" applyNumberFormat="1" applyFont="1" applyFill="1" applyBorder="1" applyAlignment="1">
      <alignment horizontal="left" wrapText="1"/>
    </xf>
    <xf numFmtId="0" fontId="0" fillId="3" borderId="35" xfId="0" applyNumberFormat="1" applyFont="1" applyFill="1" applyBorder="1" applyAlignment="1">
      <alignment horizontal="left" wrapText="1"/>
    </xf>
    <xf numFmtId="0" fontId="0" fillId="3" borderId="36" xfId="0" applyNumberFormat="1" applyFont="1" applyFill="1" applyBorder="1" applyAlignment="1">
      <alignment horizontal="left" wrapText="1"/>
    </xf>
    <xf numFmtId="0" fontId="0" fillId="3" borderId="37" xfId="0" applyNumberFormat="1" applyFont="1" applyFill="1" applyBorder="1" applyAlignment="1">
      <alignment horizontal="left" wrapText="1"/>
    </xf>
    <xf numFmtId="0" fontId="0" fillId="3" borderId="38" xfId="0" applyNumberFormat="1" applyFont="1" applyFill="1" applyBorder="1" applyAlignment="1">
      <alignment horizontal="left" wrapText="1"/>
    </xf>
    <xf numFmtId="49" fontId="7" fillId="10" borderId="28" xfId="0" applyNumberFormat="1" applyFont="1" applyFill="1" applyBorder="1" applyAlignment="1">
      <alignment horizontal="center"/>
    </xf>
    <xf numFmtId="0" fontId="0" fillId="10" borderId="29" xfId="0" applyNumberFormat="1" applyFont="1" applyFill="1" applyBorder="1" applyAlignment="1">
      <alignment horizontal="center"/>
    </xf>
    <xf numFmtId="0" fontId="0" fillId="10" borderId="30" xfId="0" applyNumberFormat="1" applyFont="1" applyFill="1" applyBorder="1" applyAlignment="1">
      <alignment horizontal="center"/>
    </xf>
    <xf numFmtId="0" fontId="0" fillId="3" borderId="18" xfId="0" applyNumberFormat="1" applyFont="1" applyFill="1" applyBorder="1" applyAlignment="1">
      <alignment horizontal="center"/>
    </xf>
    <xf numFmtId="0" fontId="0" fillId="3" borderId="22" xfId="0" applyNumberFormat="1" applyFont="1" applyFill="1" applyBorder="1" applyAlignment="1">
      <alignment horizontal="center"/>
    </xf>
    <xf numFmtId="0" fontId="0" fillId="3" borderId="25" xfId="0" applyNumberFormat="1" applyFont="1" applyFill="1" applyBorder="1" applyAlignment="1">
      <alignment horizontal="center"/>
    </xf>
    <xf numFmtId="49" fontId="0" fillId="32" borderId="58" xfId="0" applyNumberFormat="1" applyFont="1" applyFill="1" applyBorder="1" applyAlignment="1">
      <alignment horizontal="left" wrapText="1"/>
    </xf>
    <xf numFmtId="0" fontId="0" fillId="32" borderId="8" xfId="0" applyNumberFormat="1" applyFont="1" applyFill="1" applyBorder="1" applyAlignment="1">
      <alignment horizontal="left" wrapText="1"/>
    </xf>
    <xf numFmtId="0" fontId="0" fillId="32" borderId="59" xfId="0" applyNumberFormat="1" applyFont="1" applyFill="1" applyBorder="1" applyAlignment="1">
      <alignment horizontal="left" wrapText="1"/>
    </xf>
    <xf numFmtId="0" fontId="0" fillId="32" borderId="60"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0" fillId="32" borderId="35" xfId="0" applyNumberFormat="1" applyFont="1" applyFill="1" applyBorder="1" applyAlignment="1">
      <alignment horizontal="left" wrapText="1"/>
    </xf>
    <xf numFmtId="0" fontId="0" fillId="32" borderId="61" xfId="0" applyNumberFormat="1" applyFont="1" applyFill="1" applyBorder="1" applyAlignment="1">
      <alignment horizontal="left" wrapText="1"/>
    </xf>
    <xf numFmtId="0" fontId="0" fillId="32" borderId="37" xfId="0" applyNumberFormat="1" applyFont="1" applyFill="1" applyBorder="1" applyAlignment="1">
      <alignment horizontal="left" wrapText="1"/>
    </xf>
    <xf numFmtId="0" fontId="0" fillId="32" borderId="38" xfId="0" applyNumberFormat="1" applyFont="1" applyFill="1" applyBorder="1" applyAlignment="1">
      <alignment horizontal="left" wrapText="1"/>
    </xf>
    <xf numFmtId="0" fontId="0" fillId="3" borderId="63" xfId="0" applyNumberFormat="1" applyFont="1" applyFill="1" applyBorder="1" applyAlignment="1">
      <alignment horizontal="center"/>
    </xf>
    <xf numFmtId="0" fontId="0" fillId="3" borderId="66" xfId="0" applyNumberFormat="1" applyFont="1" applyFill="1" applyBorder="1" applyAlignment="1">
      <alignment horizontal="center"/>
    </xf>
    <xf numFmtId="0" fontId="0" fillId="3" borderId="54" xfId="0" applyNumberFormat="1" applyFont="1" applyFill="1" applyBorder="1" applyAlignment="1">
      <alignment horizontal="center"/>
    </xf>
    <xf numFmtId="49" fontId="10" fillId="32" borderId="20" xfId="0" applyNumberFormat="1" applyFont="1" applyFill="1" applyBorder="1" applyAlignment="1">
      <alignment horizontal="center" wrapText="1"/>
    </xf>
    <xf numFmtId="0" fontId="11" fillId="32" borderId="20" xfId="0" applyNumberFormat="1" applyFont="1" applyFill="1" applyBorder="1" applyAlignment="1">
      <alignment horizontal="center" wrapText="1"/>
    </xf>
    <xf numFmtId="0" fontId="11" fillId="32" borderId="23" xfId="0" applyNumberFormat="1" applyFont="1" applyFill="1" applyBorder="1" applyAlignment="1">
      <alignment horizontal="center" wrapText="1"/>
    </xf>
    <xf numFmtId="49" fontId="3" fillId="4" borderId="7" xfId="0" applyNumberFormat="1" applyFont="1" applyFill="1" applyBorder="1" applyAlignment="1">
      <alignment horizontal="left" wrapText="1"/>
    </xf>
    <xf numFmtId="0" fontId="4" fillId="4" borderId="8" xfId="0" applyNumberFormat="1" applyFont="1" applyFill="1" applyBorder="1" applyAlignment="1">
      <alignment horizontal="left" wrapText="1"/>
    </xf>
    <xf numFmtId="0" fontId="4" fillId="4" borderId="10" xfId="0" applyNumberFormat="1" applyFont="1" applyFill="1" applyBorder="1" applyAlignment="1">
      <alignment horizontal="left" wrapText="1"/>
    </xf>
    <xf numFmtId="0" fontId="4" fillId="4" borderId="11" xfId="0" applyNumberFormat="1" applyFont="1" applyFill="1" applyBorder="1" applyAlignment="1">
      <alignment horizontal="left" wrapText="1"/>
    </xf>
    <xf numFmtId="0" fontId="5" fillId="4" borderId="8" xfId="0" applyNumberFormat="1" applyFont="1" applyFill="1" applyBorder="1" applyAlignment="1">
      <alignment horizontal="center" wrapText="1"/>
    </xf>
    <xf numFmtId="0" fontId="5" fillId="4" borderId="11" xfId="0" applyNumberFormat="1" applyFont="1" applyFill="1" applyBorder="1" applyAlignment="1">
      <alignment horizontal="center" wrapText="1"/>
    </xf>
    <xf numFmtId="0" fontId="0" fillId="3" borderId="69" xfId="0" applyNumberFormat="1" applyFont="1" applyFill="1" applyBorder="1" applyAlignment="1">
      <alignment horizontal="center"/>
    </xf>
    <xf numFmtId="0" fontId="0" fillId="3" borderId="67" xfId="0" applyNumberFormat="1" applyFont="1" applyFill="1" applyBorder="1" applyAlignment="1">
      <alignment horizontal="center"/>
    </xf>
    <xf numFmtId="49" fontId="9" fillId="30" borderId="1" xfId="0" applyNumberFormat="1" applyFont="1" applyFill="1" applyBorder="1" applyAlignment="1">
      <alignment horizontal="center" wrapText="1"/>
    </xf>
    <xf numFmtId="0" fontId="9" fillId="30" borderId="2" xfId="0" applyNumberFormat="1" applyFont="1" applyFill="1" applyBorder="1" applyAlignment="1">
      <alignment horizontal="center" wrapText="1"/>
    </xf>
    <xf numFmtId="0" fontId="9" fillId="30" borderId="3" xfId="0" applyNumberFormat="1" applyFont="1" applyFill="1" applyBorder="1" applyAlignment="1">
      <alignment horizontal="center" wrapText="1"/>
    </xf>
    <xf numFmtId="0" fontId="0" fillId="3" borderId="53" xfId="0" applyNumberFormat="1" applyFont="1" applyFill="1" applyBorder="1" applyAlignment="1">
      <alignment horizontal="center"/>
    </xf>
    <xf numFmtId="0" fontId="0" fillId="3" borderId="57" xfId="0" applyNumberFormat="1" applyFont="1" applyFill="1" applyBorder="1" applyAlignment="1">
      <alignment horizontal="center"/>
    </xf>
    <xf numFmtId="0" fontId="0" fillId="3" borderId="15" xfId="0" applyNumberFormat="1" applyFont="1" applyFill="1" applyBorder="1" applyAlignment="1">
      <alignment horizontal="center"/>
    </xf>
    <xf numFmtId="49" fontId="0" fillId="31" borderId="58" xfId="0" applyNumberFormat="1" applyFont="1" applyFill="1" applyBorder="1" applyAlignment="1">
      <alignment horizontal="left" wrapText="1"/>
    </xf>
    <xf numFmtId="0" fontId="0" fillId="31" borderId="8" xfId="0" applyNumberFormat="1" applyFont="1" applyFill="1" applyBorder="1" applyAlignment="1">
      <alignment horizontal="left" wrapText="1"/>
    </xf>
    <xf numFmtId="0" fontId="0" fillId="31" borderId="59" xfId="0" applyNumberFormat="1" applyFont="1" applyFill="1" applyBorder="1" applyAlignment="1">
      <alignment horizontal="left" wrapText="1"/>
    </xf>
    <xf numFmtId="0" fontId="0" fillId="31" borderId="60" xfId="0" applyNumberFormat="1" applyFont="1" applyFill="1" applyBorder="1" applyAlignment="1">
      <alignment horizontal="left" wrapText="1"/>
    </xf>
    <xf numFmtId="0" fontId="0" fillId="31" borderId="11" xfId="0" applyNumberFormat="1" applyFont="1" applyFill="1" applyBorder="1" applyAlignment="1">
      <alignment horizontal="left" wrapText="1"/>
    </xf>
    <xf numFmtId="0" fontId="0" fillId="31" borderId="35" xfId="0" applyNumberFormat="1" applyFont="1" applyFill="1" applyBorder="1" applyAlignment="1">
      <alignment horizontal="left" wrapText="1"/>
    </xf>
    <xf numFmtId="0" fontId="0" fillId="31" borderId="61" xfId="0" applyNumberFormat="1" applyFont="1" applyFill="1" applyBorder="1" applyAlignment="1">
      <alignment horizontal="left" wrapText="1"/>
    </xf>
    <xf numFmtId="0" fontId="0" fillId="31" borderId="37" xfId="0" applyNumberFormat="1" applyFont="1" applyFill="1" applyBorder="1" applyAlignment="1">
      <alignment horizontal="left" wrapText="1"/>
    </xf>
    <xf numFmtId="0" fontId="0" fillId="31" borderId="38" xfId="0" applyNumberFormat="1" applyFont="1" applyFill="1" applyBorder="1" applyAlignment="1">
      <alignment horizontal="left" wrapText="1"/>
    </xf>
    <xf numFmtId="0" fontId="0" fillId="3" borderId="26" xfId="0" applyNumberFormat="1" applyFont="1" applyFill="1" applyBorder="1" applyAlignment="1">
      <alignment horizontal="center"/>
    </xf>
    <xf numFmtId="0" fontId="0" fillId="3" borderId="27" xfId="0" applyNumberFormat="1" applyFont="1" applyFill="1" applyBorder="1" applyAlignment="1">
      <alignment horizontal="center"/>
    </xf>
    <xf numFmtId="0" fontId="0" fillId="8" borderId="10" xfId="0" applyNumberFormat="1" applyFont="1" applyFill="1" applyBorder="1" applyAlignment="1">
      <alignment horizontal="center"/>
    </xf>
    <xf numFmtId="0" fontId="0" fillId="8" borderId="11" xfId="0" applyNumberFormat="1" applyFont="1" applyFill="1" applyBorder="1" applyAlignment="1">
      <alignment horizontal="center"/>
    </xf>
    <xf numFmtId="49" fontId="7" fillId="20" borderId="28" xfId="0" applyNumberFormat="1" applyFont="1" applyFill="1" applyBorder="1" applyAlignment="1">
      <alignment horizontal="center"/>
    </xf>
    <xf numFmtId="0" fontId="0" fillId="20" borderId="29" xfId="0" applyNumberFormat="1" applyFont="1" applyFill="1" applyBorder="1" applyAlignment="1">
      <alignment horizontal="center"/>
    </xf>
    <xf numFmtId="0" fontId="0" fillId="20" borderId="30" xfId="0" applyNumberFormat="1" applyFont="1" applyFill="1" applyBorder="1" applyAlignment="1">
      <alignment horizontal="center"/>
    </xf>
    <xf numFmtId="0" fontId="0" fillId="3" borderId="12" xfId="0" applyNumberFormat="1" applyFont="1" applyFill="1" applyBorder="1" applyAlignment="1">
      <alignment horizontal="center"/>
    </xf>
    <xf numFmtId="0" fontId="0" fillId="3" borderId="13" xfId="0" applyNumberFormat="1" applyFont="1" applyFill="1" applyBorder="1" applyAlignment="1">
      <alignment horizontal="center"/>
    </xf>
    <xf numFmtId="49" fontId="0" fillId="3" borderId="48" xfId="0" applyNumberFormat="1" applyFont="1" applyFill="1" applyBorder="1" applyAlignment="1">
      <alignment horizontal="center" wrapText="1"/>
    </xf>
    <xf numFmtId="0" fontId="0" fillId="3" borderId="49" xfId="0" applyNumberFormat="1" applyFont="1" applyFill="1" applyBorder="1" applyAlignment="1">
      <alignment horizontal="center" wrapText="1"/>
    </xf>
    <xf numFmtId="0" fontId="0" fillId="3" borderId="50" xfId="0" applyNumberFormat="1" applyFont="1" applyFill="1" applyBorder="1" applyAlignment="1">
      <alignment horizontal="center" wrapText="1"/>
    </xf>
    <xf numFmtId="0" fontId="0" fillId="3" borderId="5" xfId="0" applyNumberFormat="1" applyFont="1" applyFill="1" applyBorder="1" applyAlignment="1">
      <alignment horizontal="center" wrapText="1"/>
    </xf>
    <xf numFmtId="0" fontId="0" fillId="3" borderId="6" xfId="0" applyNumberFormat="1" applyFont="1" applyFill="1" applyBorder="1" applyAlignment="1">
      <alignment horizontal="center" wrapText="1"/>
    </xf>
    <xf numFmtId="0" fontId="0" fillId="3" borderId="45" xfId="0" applyNumberFormat="1" applyFont="1" applyFill="1" applyBorder="1" applyAlignment="1">
      <alignment horizontal="center" wrapText="1"/>
    </xf>
    <xf numFmtId="0" fontId="0" fillId="3" borderId="46" xfId="0" applyNumberFormat="1" applyFont="1" applyFill="1" applyBorder="1" applyAlignment="1">
      <alignment horizontal="center" wrapText="1"/>
    </xf>
    <xf numFmtId="0" fontId="0" fillId="3" borderId="14" xfId="0" applyNumberFormat="1" applyFont="1" applyFill="1" applyBorder="1" applyAlignment="1">
      <alignment horizontal="center" wrapText="1"/>
    </xf>
    <xf numFmtId="0" fontId="0" fillId="3" borderId="47" xfId="0" applyNumberFormat="1" applyFont="1" applyFill="1" applyBorder="1" applyAlignment="1">
      <alignment horizontal="center" wrapText="1"/>
    </xf>
    <xf numFmtId="0" fontId="0" fillId="8" borderId="56" xfId="0" applyNumberFormat="1" applyFont="1" applyFill="1" applyBorder="1" applyAlignment="1">
      <alignment horizontal="center"/>
    </xf>
    <xf numFmtId="0" fontId="0" fillId="8" borderId="37" xfId="0" applyNumberFormat="1" applyFont="1" applyFill="1" applyBorder="1" applyAlignment="1">
      <alignment horizontal="center"/>
    </xf>
    <xf numFmtId="49" fontId="0" fillId="3" borderId="14" xfId="0" applyNumberFormat="1" applyFont="1" applyFill="1" applyBorder="1" applyAlignment="1">
      <alignment horizontal="center"/>
    </xf>
    <xf numFmtId="49" fontId="10" fillId="31" borderId="16" xfId="0" applyNumberFormat="1" applyFont="1" applyFill="1" applyBorder="1" applyAlignment="1">
      <alignment horizontal="center" wrapText="1"/>
    </xf>
    <xf numFmtId="0" fontId="0" fillId="31" borderId="20" xfId="0" applyNumberFormat="1" applyFont="1" applyFill="1" applyBorder="1" applyAlignment="1">
      <alignment horizontal="center" wrapText="1"/>
    </xf>
    <xf numFmtId="49" fontId="1"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49" fontId="12" fillId="33" borderId="1" xfId="0" applyNumberFormat="1" applyFont="1" applyFill="1" applyBorder="1" applyAlignment="1">
      <alignment horizontal="center" wrapText="1"/>
    </xf>
    <xf numFmtId="0" fontId="13" fillId="33" borderId="2" xfId="0" applyNumberFormat="1" applyFont="1" applyFill="1" applyBorder="1" applyAlignment="1">
      <alignment horizontal="center" wrapText="1"/>
    </xf>
    <xf numFmtId="0" fontId="13" fillId="33" borderId="3" xfId="0" applyNumberFormat="1" applyFont="1" applyFill="1" applyBorder="1" applyAlignment="1">
      <alignment horizont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255D91"/>
      <rgbColor rgb="FF9D480D"/>
      <rgbColor rgb="FF636363"/>
      <rgbColor rgb="FFFFD965"/>
      <rgbColor rgb="FF44749F"/>
      <rgbColor rgb="FFAAAAAA"/>
      <rgbColor rgb="FF6CD7F0"/>
      <rgbColor rgb="FF548135"/>
      <rgbColor rgb="FFC5DEB5"/>
      <rgbColor rgb="FF7F6000"/>
      <rgbColor rgb="FFDEEAF6"/>
      <rgbColor rgb="FFA75CF2"/>
      <rgbColor rgb="FFDFB7F7"/>
      <rgbColor rgb="FFFB644B"/>
      <rgbColor rgb="FFFBBFB7"/>
      <rgbColor rgb="FFF2D52A"/>
      <rgbColor rgb="FFFBF3D1"/>
      <rgbColor rgb="FFB66216"/>
      <rgbColor rgb="FFDBDEBC"/>
      <rgbColor rgb="FFBF9000"/>
      <rgbColor rgb="FFD9A381"/>
      <rgbColor rgb="FFD0513C"/>
      <rgbColor rgb="FFF8F8EC"/>
      <rgbColor rgb="FFE8E440"/>
      <rgbColor rgb="FFDCECF0"/>
      <rgbColor rgb="FFF2E1FB"/>
      <rgbColor rgb="FFE874D7"/>
      <rgbColor rgb="FFCA0C23"/>
      <rgbColor rgb="FF00B0F0"/>
      <rgbColor rgb="FFB6402C"/>
      <rgbColor rgb="FF7361DD"/>
      <rgbColor rgb="FFFF0000"/>
      <rgbColor rgb="FFFFC000"/>
      <rgbColor rgb="FFE2EEDA"/>
      <rgbColor rgb="FFFBE4D5"/>
      <rgbColor rgb="FFBDD6E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000000"/>
                </a:solidFill>
                <a:latin typeface="Calibri"/>
              </a:defRPr>
            </a:pPr>
            <a:r>
              <a:rPr sz="1400" b="0" i="0" u="none" strike="noStrike">
                <a:solidFill>
                  <a:srgbClr val="000000"/>
                </a:solidFill>
                <a:latin typeface="Calibri"/>
              </a:rPr>
              <a:t>Your Sources of Refined Sugar</a:t>
            </a:r>
          </a:p>
        </c:rich>
      </c:tx>
      <c:layout>
        <c:manualLayout>
          <c:xMode val="edge"/>
          <c:yMode val="edge"/>
          <c:x val="0.21579899999999999"/>
          <c:y val="0"/>
          <c:w val="0.59947099999999998"/>
          <c:h val="0.20313700000000001"/>
        </c:manualLayout>
      </c:layout>
      <c:overlay val="1"/>
      <c:spPr>
        <a:noFill/>
        <a:effectLst/>
      </c:spPr>
    </c:title>
    <c:autoTitleDeleted val="0"/>
    <c:plotArea>
      <c:layout>
        <c:manualLayout>
          <c:layoutTarget val="inner"/>
          <c:xMode val="edge"/>
          <c:yMode val="edge"/>
          <c:x val="0.26647900000000002"/>
          <c:y val="0.20313700000000001"/>
          <c:w val="0.498112"/>
          <c:h val="0.579179"/>
        </c:manualLayout>
      </c:layout>
      <c:pieChart>
        <c:varyColors val="0"/>
        <c:ser>
          <c:idx val="0"/>
          <c:order val="0"/>
          <c:tx>
            <c:v/>
          </c:tx>
          <c:spPr>
            <a:solidFill>
              <a:schemeClr val="accent1"/>
            </a:solidFill>
            <a:ln w="19050" cap="flat">
              <a:solidFill>
                <a:srgbClr val="FFFFFF"/>
              </a:solidFill>
              <a:prstDash val="solid"/>
              <a:round/>
            </a:ln>
            <a:effectLst/>
          </c:spPr>
          <c:dPt>
            <c:idx val="0"/>
            <c:bubble3D val="0"/>
            <c:extLst>
              <c:ext xmlns:c16="http://schemas.microsoft.com/office/drawing/2014/chart" uri="{C3380CC4-5D6E-409C-BE32-E72D297353CC}">
                <c16:uniqueId val="{00000001-32E8-4009-AC4B-D912F75D9BC9}"/>
              </c:ext>
            </c:extLst>
          </c:dPt>
          <c:dPt>
            <c:idx val="1"/>
            <c:bubble3D val="0"/>
            <c:spPr>
              <a:solidFill>
                <a:schemeClr val="accent2"/>
              </a:solidFill>
              <a:ln w="19050" cap="flat">
                <a:solidFill>
                  <a:srgbClr val="FFFFFF"/>
                </a:solidFill>
                <a:prstDash val="solid"/>
                <a:round/>
              </a:ln>
              <a:effectLst/>
            </c:spPr>
            <c:extLst>
              <c:ext xmlns:c16="http://schemas.microsoft.com/office/drawing/2014/chart" uri="{C3380CC4-5D6E-409C-BE32-E72D297353CC}">
                <c16:uniqueId val="{00000003-32E8-4009-AC4B-D912F75D9BC9}"/>
              </c:ext>
            </c:extLst>
          </c:dPt>
          <c:dPt>
            <c:idx val="2"/>
            <c:bubble3D val="0"/>
            <c:spPr>
              <a:solidFill>
                <a:schemeClr val="accent3"/>
              </a:solidFill>
              <a:ln w="19050" cap="flat">
                <a:solidFill>
                  <a:srgbClr val="FFFFFF"/>
                </a:solidFill>
                <a:prstDash val="solid"/>
                <a:round/>
              </a:ln>
              <a:effectLst/>
            </c:spPr>
            <c:extLst>
              <c:ext xmlns:c16="http://schemas.microsoft.com/office/drawing/2014/chart" uri="{C3380CC4-5D6E-409C-BE32-E72D297353CC}">
                <c16:uniqueId val="{00000005-32E8-4009-AC4B-D912F75D9BC9}"/>
              </c:ext>
            </c:extLst>
          </c:dPt>
          <c:dPt>
            <c:idx val="3"/>
            <c:bubble3D val="0"/>
            <c:spPr>
              <a:solidFill>
                <a:schemeClr val="accent4"/>
              </a:solidFill>
              <a:ln w="19050" cap="flat">
                <a:solidFill>
                  <a:srgbClr val="FFFFFF"/>
                </a:solidFill>
                <a:prstDash val="solid"/>
                <a:round/>
              </a:ln>
              <a:effectLst/>
            </c:spPr>
            <c:extLst>
              <c:ext xmlns:c16="http://schemas.microsoft.com/office/drawing/2014/chart" uri="{C3380CC4-5D6E-409C-BE32-E72D297353CC}">
                <c16:uniqueId val="{00000007-32E8-4009-AC4B-D912F75D9BC9}"/>
              </c:ext>
            </c:extLst>
          </c:dPt>
          <c:dPt>
            <c:idx val="4"/>
            <c:bubble3D val="0"/>
            <c:spPr>
              <a:solidFill>
                <a:schemeClr val="accent5"/>
              </a:solidFill>
              <a:ln w="19050" cap="flat">
                <a:solidFill>
                  <a:srgbClr val="FFFFFF"/>
                </a:solidFill>
                <a:prstDash val="solid"/>
                <a:round/>
              </a:ln>
              <a:effectLst/>
            </c:spPr>
            <c:extLst>
              <c:ext xmlns:c16="http://schemas.microsoft.com/office/drawing/2014/chart" uri="{C3380CC4-5D6E-409C-BE32-E72D297353CC}">
                <c16:uniqueId val="{00000009-32E8-4009-AC4B-D912F75D9BC9}"/>
              </c:ext>
            </c:extLst>
          </c:dPt>
          <c:dPt>
            <c:idx val="5"/>
            <c:bubble3D val="0"/>
            <c:spPr>
              <a:solidFill>
                <a:schemeClr val="accent6"/>
              </a:solidFill>
              <a:ln w="19050" cap="flat">
                <a:solidFill>
                  <a:srgbClr val="FFFFFF"/>
                </a:solidFill>
                <a:prstDash val="solid"/>
                <a:round/>
              </a:ln>
              <a:effectLst/>
            </c:spPr>
            <c:extLst>
              <c:ext xmlns:c16="http://schemas.microsoft.com/office/drawing/2014/chart" uri="{C3380CC4-5D6E-409C-BE32-E72D297353CC}">
                <c16:uniqueId val="{0000000B-32E8-4009-AC4B-D912F75D9BC9}"/>
              </c:ext>
            </c:extLst>
          </c:dPt>
          <c:cat>
            <c:strRef>
              <c:f>Sheet1!$C$106:$C$111</c:f>
              <c:strCache>
                <c:ptCount val="6"/>
                <c:pt idx="0">
                  <c:v>Chocolate</c:v>
                </c:pt>
                <c:pt idx="1">
                  <c:v>Ice-Cream</c:v>
                </c:pt>
                <c:pt idx="2">
                  <c:v>Sweetened Yogurt</c:v>
                </c:pt>
                <c:pt idx="3">
                  <c:v>Sauces</c:v>
                </c:pt>
                <c:pt idx="4">
                  <c:v>Sweet Snacks</c:v>
                </c:pt>
                <c:pt idx="5">
                  <c:v>Sweetened Drinks</c:v>
                </c:pt>
              </c:strCache>
            </c:strRef>
          </c:cat>
          <c:val>
            <c:numRef>
              <c:f>Sheet1!$D$106:$D$111</c:f>
              <c:numCache>
                <c:formatCode>General</c:formatCode>
                <c:ptCount val="6"/>
                <c:pt idx="0">
                  <c:v>35</c:v>
                </c:pt>
                <c:pt idx="1">
                  <c:v>15</c:v>
                </c:pt>
                <c:pt idx="2">
                  <c:v>0</c:v>
                </c:pt>
                <c:pt idx="3">
                  <c:v>8</c:v>
                </c:pt>
                <c:pt idx="4">
                  <c:v>0</c:v>
                </c:pt>
                <c:pt idx="5">
                  <c:v>0</c:v>
                </c:pt>
              </c:numCache>
            </c:numRef>
          </c:val>
          <c:extLst>
            <c:ext xmlns:c16="http://schemas.microsoft.com/office/drawing/2014/chart" uri="{C3380CC4-5D6E-409C-BE32-E72D297353CC}">
              <c16:uniqueId val="{0000000C-32E8-4009-AC4B-D912F75D9BC9}"/>
            </c:ext>
          </c:extLst>
        </c:ser>
        <c:dLbls>
          <c:showLegendKey val="0"/>
          <c:showVal val="0"/>
          <c:showCatName val="0"/>
          <c:showSerName val="0"/>
          <c:showPercent val="0"/>
          <c:showBubbleSize val="0"/>
          <c:showLeaderLines val="0"/>
        </c:dLbls>
        <c:firstSliceAng val="0"/>
      </c:pieChart>
      <c:spPr>
        <a:noFill/>
        <a:ln w="12700" cap="flat">
          <a:noFill/>
          <a:miter lim="400000"/>
        </a:ln>
        <a:effectLst/>
      </c:spPr>
    </c:plotArea>
    <c:legend>
      <c:legendPos val="b"/>
      <c:layout>
        <c:manualLayout>
          <c:xMode val="edge"/>
          <c:yMode val="edge"/>
          <c:x val="0"/>
          <c:y val="0.91084500000000002"/>
          <c:w val="1"/>
          <c:h val="8.9155399999999996E-2"/>
        </c:manualLayout>
      </c:layout>
      <c:overlay val="1"/>
      <c:spPr>
        <a:noFill/>
        <a:ln w="12700" cap="flat">
          <a:noFill/>
          <a:miter lim="400000"/>
        </a:ln>
        <a:effectLst/>
      </c:spPr>
      <c:txPr>
        <a:bodyPr rot="0"/>
        <a:lstStyle/>
        <a:p>
          <a:pPr>
            <a:defRPr sz="900" b="0" i="0" u="none" strike="noStrike">
              <a:solidFill>
                <a:srgbClr val="000000"/>
              </a:solidFill>
              <a:latin typeface="Calibri"/>
            </a:defRPr>
          </a:pPr>
          <a:endParaRPr lang="en-US"/>
        </a:p>
      </c:txPr>
    </c:legend>
    <c:plotVisOnly val="1"/>
    <c:dispBlanksAs val="gap"/>
    <c:showDLblsOverMax val="1"/>
  </c:chart>
  <c:spPr>
    <a:solidFill>
      <a:srgbClr val="FFFFFF"/>
    </a:solidFill>
    <a:ln w="12700" cap="flat">
      <a:solidFill>
        <a:srgbClr val="000000"/>
      </a:solidFill>
      <a:prstDash val="solid"/>
      <a:miter lim="800000"/>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000000"/>
                </a:solidFill>
                <a:latin typeface="Calibri"/>
              </a:defRPr>
            </a:pPr>
            <a:r>
              <a:rPr sz="1400" b="0" i="0" u="none" strike="noStrike">
                <a:solidFill>
                  <a:srgbClr val="000000"/>
                </a:solidFill>
                <a:latin typeface="Calibri"/>
              </a:rPr>
              <a:t>Your Souces of Sodium</a:t>
            </a:r>
          </a:p>
        </c:rich>
      </c:tx>
      <c:layout>
        <c:manualLayout>
          <c:xMode val="edge"/>
          <c:yMode val="edge"/>
          <c:x val="0.28650199999999998"/>
          <c:y val="0"/>
          <c:w val="0.458065"/>
          <c:h val="0.144481"/>
        </c:manualLayout>
      </c:layout>
      <c:overlay val="1"/>
      <c:spPr>
        <a:noFill/>
        <a:effectLst/>
      </c:spPr>
    </c:title>
    <c:autoTitleDeleted val="0"/>
    <c:plotArea>
      <c:layout>
        <c:manualLayout>
          <c:layoutTarget val="inner"/>
          <c:xMode val="edge"/>
          <c:yMode val="edge"/>
          <c:x val="0.25771100000000002"/>
          <c:y val="0.144481"/>
          <c:w val="0.51564600000000005"/>
          <c:h val="0.60185500000000003"/>
        </c:manualLayout>
      </c:layout>
      <c:pieChart>
        <c:varyColors val="0"/>
        <c:ser>
          <c:idx val="0"/>
          <c:order val="0"/>
          <c:tx>
            <c:v/>
          </c:tx>
          <c:spPr>
            <a:solidFill>
              <a:schemeClr val="accent1"/>
            </a:solidFill>
            <a:ln w="19050" cap="flat">
              <a:solidFill>
                <a:srgbClr val="FFFFFF"/>
              </a:solidFill>
              <a:prstDash val="solid"/>
              <a:round/>
            </a:ln>
            <a:effectLst/>
          </c:spPr>
          <c:dPt>
            <c:idx val="0"/>
            <c:bubble3D val="0"/>
            <c:extLst>
              <c:ext xmlns:c16="http://schemas.microsoft.com/office/drawing/2014/chart" uri="{C3380CC4-5D6E-409C-BE32-E72D297353CC}">
                <c16:uniqueId val="{00000001-B270-412B-B295-B53AD1FF055A}"/>
              </c:ext>
            </c:extLst>
          </c:dPt>
          <c:dPt>
            <c:idx val="1"/>
            <c:bubble3D val="0"/>
            <c:spPr>
              <a:solidFill>
                <a:schemeClr val="accent2"/>
              </a:solidFill>
              <a:ln w="19050" cap="flat">
                <a:solidFill>
                  <a:srgbClr val="FFFFFF"/>
                </a:solidFill>
                <a:prstDash val="solid"/>
                <a:round/>
              </a:ln>
              <a:effectLst/>
            </c:spPr>
            <c:extLst>
              <c:ext xmlns:c16="http://schemas.microsoft.com/office/drawing/2014/chart" uri="{C3380CC4-5D6E-409C-BE32-E72D297353CC}">
                <c16:uniqueId val="{00000003-B270-412B-B295-B53AD1FF055A}"/>
              </c:ext>
            </c:extLst>
          </c:dPt>
          <c:dPt>
            <c:idx val="2"/>
            <c:bubble3D val="0"/>
            <c:spPr>
              <a:solidFill>
                <a:schemeClr val="accent3"/>
              </a:solidFill>
              <a:ln w="19050" cap="flat">
                <a:solidFill>
                  <a:srgbClr val="FFFFFF"/>
                </a:solidFill>
                <a:prstDash val="solid"/>
                <a:round/>
              </a:ln>
              <a:effectLst/>
            </c:spPr>
            <c:extLst>
              <c:ext xmlns:c16="http://schemas.microsoft.com/office/drawing/2014/chart" uri="{C3380CC4-5D6E-409C-BE32-E72D297353CC}">
                <c16:uniqueId val="{00000005-B270-412B-B295-B53AD1FF055A}"/>
              </c:ext>
            </c:extLst>
          </c:dPt>
          <c:dPt>
            <c:idx val="3"/>
            <c:bubble3D val="0"/>
            <c:spPr>
              <a:solidFill>
                <a:schemeClr val="accent4"/>
              </a:solidFill>
              <a:ln w="19050" cap="flat">
                <a:solidFill>
                  <a:srgbClr val="FFFFFF"/>
                </a:solidFill>
                <a:prstDash val="solid"/>
                <a:round/>
              </a:ln>
              <a:effectLst/>
            </c:spPr>
            <c:extLst>
              <c:ext xmlns:c16="http://schemas.microsoft.com/office/drawing/2014/chart" uri="{C3380CC4-5D6E-409C-BE32-E72D297353CC}">
                <c16:uniqueId val="{00000007-B270-412B-B295-B53AD1FF055A}"/>
              </c:ext>
            </c:extLst>
          </c:dPt>
          <c:dPt>
            <c:idx val="4"/>
            <c:bubble3D val="0"/>
            <c:spPr>
              <a:solidFill>
                <a:schemeClr val="accent5"/>
              </a:solidFill>
              <a:ln w="19050" cap="flat">
                <a:solidFill>
                  <a:srgbClr val="FFFFFF"/>
                </a:solidFill>
                <a:prstDash val="solid"/>
                <a:round/>
              </a:ln>
              <a:effectLst/>
            </c:spPr>
            <c:extLst>
              <c:ext xmlns:c16="http://schemas.microsoft.com/office/drawing/2014/chart" uri="{C3380CC4-5D6E-409C-BE32-E72D297353CC}">
                <c16:uniqueId val="{00000009-B270-412B-B295-B53AD1FF055A}"/>
              </c:ext>
            </c:extLst>
          </c:dPt>
          <c:dPt>
            <c:idx val="5"/>
            <c:bubble3D val="0"/>
            <c:spPr>
              <a:solidFill>
                <a:schemeClr val="accent6"/>
              </a:solidFill>
              <a:ln w="19050" cap="flat">
                <a:solidFill>
                  <a:srgbClr val="FFFFFF"/>
                </a:solidFill>
                <a:prstDash val="solid"/>
                <a:round/>
              </a:ln>
              <a:effectLst/>
            </c:spPr>
            <c:extLst>
              <c:ext xmlns:c16="http://schemas.microsoft.com/office/drawing/2014/chart" uri="{C3380CC4-5D6E-409C-BE32-E72D297353CC}">
                <c16:uniqueId val="{0000000B-B270-412B-B295-B53AD1FF055A}"/>
              </c:ext>
            </c:extLst>
          </c:dPt>
          <c:dPt>
            <c:idx val="6"/>
            <c:bubble3D val="0"/>
            <c:spPr>
              <a:solidFill>
                <a:srgbClr val="255E91"/>
              </a:solidFill>
              <a:ln w="19050" cap="flat">
                <a:solidFill>
                  <a:srgbClr val="FFFFFF"/>
                </a:solidFill>
                <a:prstDash val="solid"/>
                <a:round/>
              </a:ln>
              <a:effectLst/>
            </c:spPr>
            <c:extLst>
              <c:ext xmlns:c16="http://schemas.microsoft.com/office/drawing/2014/chart" uri="{C3380CC4-5D6E-409C-BE32-E72D297353CC}">
                <c16:uniqueId val="{0000000D-B270-412B-B295-B53AD1FF055A}"/>
              </c:ext>
            </c:extLst>
          </c:dPt>
          <c:dPt>
            <c:idx val="7"/>
            <c:bubble3D val="0"/>
            <c:spPr>
              <a:solidFill>
                <a:srgbClr val="9E480E"/>
              </a:solidFill>
              <a:ln w="19050" cap="flat">
                <a:solidFill>
                  <a:srgbClr val="FFFFFF"/>
                </a:solidFill>
                <a:prstDash val="solid"/>
                <a:round/>
              </a:ln>
              <a:effectLst/>
            </c:spPr>
            <c:extLst>
              <c:ext xmlns:c16="http://schemas.microsoft.com/office/drawing/2014/chart" uri="{C3380CC4-5D6E-409C-BE32-E72D297353CC}">
                <c16:uniqueId val="{0000000F-B270-412B-B295-B53AD1FF055A}"/>
              </c:ext>
            </c:extLst>
          </c:dPt>
          <c:dPt>
            <c:idx val="8"/>
            <c:bubble3D val="0"/>
            <c:spPr>
              <a:solidFill>
                <a:srgbClr val="636363"/>
              </a:solidFill>
              <a:ln w="19050" cap="flat">
                <a:solidFill>
                  <a:srgbClr val="FFFFFF"/>
                </a:solidFill>
                <a:prstDash val="solid"/>
                <a:round/>
              </a:ln>
              <a:effectLst/>
            </c:spPr>
            <c:extLst>
              <c:ext xmlns:c16="http://schemas.microsoft.com/office/drawing/2014/chart" uri="{C3380CC4-5D6E-409C-BE32-E72D297353CC}">
                <c16:uniqueId val="{00000011-B270-412B-B295-B53AD1FF055A}"/>
              </c:ext>
            </c:extLst>
          </c:dPt>
          <c:cat>
            <c:strRef>
              <c:f>Sheet1!$E$106:$E$114</c:f>
              <c:strCache>
                <c:ptCount val="9"/>
                <c:pt idx="0">
                  <c:v>Chocolate</c:v>
                </c:pt>
                <c:pt idx="1">
                  <c:v>Ice-cream</c:v>
                </c:pt>
                <c:pt idx="2">
                  <c:v>Cheese</c:v>
                </c:pt>
                <c:pt idx="3">
                  <c:v>Milk</c:v>
                </c:pt>
                <c:pt idx="4">
                  <c:v>Yogurt (all)</c:v>
                </c:pt>
                <c:pt idx="5">
                  <c:v>Sauces</c:v>
                </c:pt>
                <c:pt idx="6">
                  <c:v>Sweet Snacks</c:v>
                </c:pt>
                <c:pt idx="7">
                  <c:v>Savory Snacks</c:v>
                </c:pt>
                <c:pt idx="8">
                  <c:v>Broth</c:v>
                </c:pt>
              </c:strCache>
            </c:strRef>
          </c:cat>
          <c:val>
            <c:numRef>
              <c:f>Sheet1!$F$106:$F$114</c:f>
              <c:numCache>
                <c:formatCode>General</c:formatCode>
                <c:ptCount val="9"/>
                <c:pt idx="0">
                  <c:v>40</c:v>
                </c:pt>
                <c:pt idx="1">
                  <c:v>15</c:v>
                </c:pt>
                <c:pt idx="2">
                  <c:v>350</c:v>
                </c:pt>
                <c:pt idx="3">
                  <c:v>481.5</c:v>
                </c:pt>
                <c:pt idx="4">
                  <c:v>40</c:v>
                </c:pt>
                <c:pt idx="5">
                  <c:v>500</c:v>
                </c:pt>
                <c:pt idx="6">
                  <c:v>0</c:v>
                </c:pt>
                <c:pt idx="7">
                  <c:v>0</c:v>
                </c:pt>
                <c:pt idx="8">
                  <c:v>0</c:v>
                </c:pt>
              </c:numCache>
            </c:numRef>
          </c:val>
          <c:extLst>
            <c:ext xmlns:c16="http://schemas.microsoft.com/office/drawing/2014/chart" uri="{C3380CC4-5D6E-409C-BE32-E72D297353CC}">
              <c16:uniqueId val="{00000012-B270-412B-B295-B53AD1FF055A}"/>
            </c:ext>
          </c:extLst>
        </c:ser>
        <c:dLbls>
          <c:showLegendKey val="0"/>
          <c:showVal val="0"/>
          <c:showCatName val="0"/>
          <c:showSerName val="0"/>
          <c:showPercent val="0"/>
          <c:showBubbleSize val="0"/>
          <c:showLeaderLines val="0"/>
        </c:dLbls>
        <c:firstSliceAng val="0"/>
      </c:pieChart>
      <c:spPr>
        <a:noFill/>
        <a:ln w="12700" cap="flat">
          <a:noFill/>
          <a:miter lim="400000"/>
        </a:ln>
        <a:effectLst/>
      </c:spPr>
    </c:plotArea>
    <c:legend>
      <c:legendPos val="b"/>
      <c:layout>
        <c:manualLayout>
          <c:xMode val="edge"/>
          <c:yMode val="edge"/>
          <c:x val="0"/>
          <c:y val="0.87035300000000004"/>
          <c:w val="1"/>
          <c:h val="0.12964700000000001"/>
        </c:manualLayout>
      </c:layout>
      <c:overlay val="1"/>
      <c:spPr>
        <a:noFill/>
        <a:ln w="12700" cap="flat">
          <a:noFill/>
          <a:miter lim="400000"/>
        </a:ln>
        <a:effectLst/>
      </c:spPr>
      <c:txPr>
        <a:bodyPr rot="0"/>
        <a:lstStyle/>
        <a:p>
          <a:pPr>
            <a:defRPr sz="900" b="0" i="0" u="none" strike="noStrike">
              <a:solidFill>
                <a:srgbClr val="000000"/>
              </a:solidFill>
              <a:latin typeface="Calibri"/>
            </a:defRPr>
          </a:pPr>
          <a:endParaRPr lang="en-US"/>
        </a:p>
      </c:txPr>
    </c:legend>
    <c:plotVisOnly val="1"/>
    <c:dispBlanksAs val="gap"/>
    <c:showDLblsOverMax val="1"/>
  </c:chart>
  <c:spPr>
    <a:solidFill>
      <a:srgbClr val="FFFFFF"/>
    </a:solidFill>
    <a:ln w="12700" cap="flat">
      <a:solidFill>
        <a:srgbClr val="000000"/>
      </a:solidFill>
      <a:prstDash val="solid"/>
      <a:miter lim="800000"/>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000000"/>
                </a:solidFill>
                <a:latin typeface="Calibri"/>
              </a:defRPr>
            </a:pPr>
            <a:r>
              <a:rPr sz="1400" b="0" i="0" u="none" strike="noStrike">
                <a:solidFill>
                  <a:srgbClr val="000000"/>
                </a:solidFill>
                <a:latin typeface="Calibri"/>
              </a:rPr>
              <a:t>Your Sources of Simple Carbohydrates</a:t>
            </a:r>
          </a:p>
        </c:rich>
      </c:tx>
      <c:layout>
        <c:manualLayout>
          <c:xMode val="edge"/>
          <c:yMode val="edge"/>
          <c:x val="0.10008499999999999"/>
          <c:y val="0"/>
          <c:w val="0.83089900000000005"/>
          <c:h val="0.19583300000000001"/>
        </c:manualLayout>
      </c:layout>
      <c:overlay val="1"/>
      <c:spPr>
        <a:noFill/>
        <a:effectLst/>
      </c:spPr>
    </c:title>
    <c:autoTitleDeleted val="0"/>
    <c:plotArea>
      <c:layout>
        <c:manualLayout>
          <c:layoutTarget val="inner"/>
          <c:xMode val="edge"/>
          <c:yMode val="edge"/>
          <c:x val="0.24426600000000001"/>
          <c:y val="0.19583300000000001"/>
          <c:w val="0.54253700000000005"/>
          <c:h val="0.55811100000000002"/>
        </c:manualLayout>
      </c:layout>
      <c:pieChart>
        <c:varyColors val="0"/>
        <c:ser>
          <c:idx val="0"/>
          <c:order val="0"/>
          <c:tx>
            <c:v/>
          </c:tx>
          <c:spPr>
            <a:solidFill>
              <a:schemeClr val="accent1"/>
            </a:solidFill>
            <a:ln w="19050" cap="flat">
              <a:solidFill>
                <a:srgbClr val="FFFFFF"/>
              </a:solidFill>
              <a:prstDash val="solid"/>
              <a:round/>
            </a:ln>
            <a:effectLst/>
          </c:spPr>
          <c:dPt>
            <c:idx val="0"/>
            <c:bubble3D val="0"/>
            <c:extLst>
              <c:ext xmlns:c16="http://schemas.microsoft.com/office/drawing/2014/chart" uri="{C3380CC4-5D6E-409C-BE32-E72D297353CC}">
                <c16:uniqueId val="{00000001-BD88-4020-A128-07265F19DDE6}"/>
              </c:ext>
            </c:extLst>
          </c:dPt>
          <c:dPt>
            <c:idx val="1"/>
            <c:bubble3D val="0"/>
            <c:spPr>
              <a:solidFill>
                <a:schemeClr val="accent2"/>
              </a:solidFill>
              <a:ln w="19050" cap="flat">
                <a:solidFill>
                  <a:srgbClr val="FFFFFF"/>
                </a:solidFill>
                <a:prstDash val="solid"/>
                <a:round/>
              </a:ln>
              <a:effectLst/>
            </c:spPr>
            <c:extLst>
              <c:ext xmlns:c16="http://schemas.microsoft.com/office/drawing/2014/chart" uri="{C3380CC4-5D6E-409C-BE32-E72D297353CC}">
                <c16:uniqueId val="{00000003-BD88-4020-A128-07265F19DDE6}"/>
              </c:ext>
            </c:extLst>
          </c:dPt>
          <c:dPt>
            <c:idx val="2"/>
            <c:bubble3D val="0"/>
            <c:spPr>
              <a:solidFill>
                <a:schemeClr val="accent3"/>
              </a:solidFill>
              <a:ln w="19050" cap="flat">
                <a:solidFill>
                  <a:srgbClr val="FFFFFF"/>
                </a:solidFill>
                <a:prstDash val="solid"/>
                <a:round/>
              </a:ln>
              <a:effectLst/>
            </c:spPr>
            <c:extLst>
              <c:ext xmlns:c16="http://schemas.microsoft.com/office/drawing/2014/chart" uri="{C3380CC4-5D6E-409C-BE32-E72D297353CC}">
                <c16:uniqueId val="{00000005-BD88-4020-A128-07265F19DDE6}"/>
              </c:ext>
            </c:extLst>
          </c:dPt>
          <c:dPt>
            <c:idx val="3"/>
            <c:bubble3D val="0"/>
            <c:spPr>
              <a:solidFill>
                <a:schemeClr val="accent4"/>
              </a:solidFill>
              <a:ln w="19050" cap="flat">
                <a:solidFill>
                  <a:srgbClr val="FFFFFF"/>
                </a:solidFill>
                <a:prstDash val="solid"/>
                <a:round/>
              </a:ln>
              <a:effectLst/>
            </c:spPr>
            <c:extLst>
              <c:ext xmlns:c16="http://schemas.microsoft.com/office/drawing/2014/chart" uri="{C3380CC4-5D6E-409C-BE32-E72D297353CC}">
                <c16:uniqueId val="{00000007-BD88-4020-A128-07265F19DDE6}"/>
              </c:ext>
            </c:extLst>
          </c:dPt>
          <c:dPt>
            <c:idx val="4"/>
            <c:bubble3D val="0"/>
            <c:spPr>
              <a:solidFill>
                <a:schemeClr val="accent5"/>
              </a:solidFill>
              <a:ln w="19050" cap="flat">
                <a:solidFill>
                  <a:srgbClr val="FFFFFF"/>
                </a:solidFill>
                <a:prstDash val="solid"/>
                <a:round/>
              </a:ln>
              <a:effectLst/>
            </c:spPr>
            <c:extLst>
              <c:ext xmlns:c16="http://schemas.microsoft.com/office/drawing/2014/chart" uri="{C3380CC4-5D6E-409C-BE32-E72D297353CC}">
                <c16:uniqueId val="{00000009-BD88-4020-A128-07265F19DDE6}"/>
              </c:ext>
            </c:extLst>
          </c:dPt>
          <c:dPt>
            <c:idx val="5"/>
            <c:bubble3D val="0"/>
            <c:spPr>
              <a:solidFill>
                <a:schemeClr val="accent6"/>
              </a:solidFill>
              <a:ln w="19050" cap="flat">
                <a:solidFill>
                  <a:srgbClr val="FFFFFF"/>
                </a:solidFill>
                <a:prstDash val="solid"/>
                <a:round/>
              </a:ln>
              <a:effectLst/>
            </c:spPr>
            <c:extLst>
              <c:ext xmlns:c16="http://schemas.microsoft.com/office/drawing/2014/chart" uri="{C3380CC4-5D6E-409C-BE32-E72D297353CC}">
                <c16:uniqueId val="{0000000B-BD88-4020-A128-07265F19DDE6}"/>
              </c:ext>
            </c:extLst>
          </c:dPt>
          <c:dPt>
            <c:idx val="6"/>
            <c:bubble3D val="0"/>
            <c:spPr>
              <a:solidFill>
                <a:srgbClr val="255E91"/>
              </a:solidFill>
              <a:ln w="19050" cap="flat">
                <a:solidFill>
                  <a:srgbClr val="FFFFFF"/>
                </a:solidFill>
                <a:prstDash val="solid"/>
                <a:round/>
              </a:ln>
              <a:effectLst/>
            </c:spPr>
            <c:extLst>
              <c:ext xmlns:c16="http://schemas.microsoft.com/office/drawing/2014/chart" uri="{C3380CC4-5D6E-409C-BE32-E72D297353CC}">
                <c16:uniqueId val="{0000000D-BD88-4020-A128-07265F19DDE6}"/>
              </c:ext>
            </c:extLst>
          </c:dPt>
          <c:dPt>
            <c:idx val="7"/>
            <c:bubble3D val="0"/>
            <c:spPr>
              <a:solidFill>
                <a:srgbClr val="9E480E"/>
              </a:solidFill>
              <a:ln w="19050" cap="flat">
                <a:solidFill>
                  <a:srgbClr val="FFFFFF"/>
                </a:solidFill>
                <a:prstDash val="solid"/>
                <a:round/>
              </a:ln>
              <a:effectLst/>
            </c:spPr>
            <c:extLst>
              <c:ext xmlns:c16="http://schemas.microsoft.com/office/drawing/2014/chart" uri="{C3380CC4-5D6E-409C-BE32-E72D297353CC}">
                <c16:uniqueId val="{0000000F-BD88-4020-A128-07265F19DDE6}"/>
              </c:ext>
            </c:extLst>
          </c:dPt>
          <c:cat>
            <c:strRef>
              <c:f>Sheet1!$A$106:$A$113</c:f>
              <c:strCache>
                <c:ptCount val="8"/>
                <c:pt idx="0">
                  <c:v>Fruit Juice</c:v>
                </c:pt>
                <c:pt idx="1">
                  <c:v>Sweet Snacks</c:v>
                </c:pt>
                <c:pt idx="2">
                  <c:v>Sweet Drinks</c:v>
                </c:pt>
                <c:pt idx="3">
                  <c:v>Processed Grains</c:v>
                </c:pt>
                <c:pt idx="4">
                  <c:v>Potatoes</c:v>
                </c:pt>
                <c:pt idx="5">
                  <c:v>Savory Snacks</c:v>
                </c:pt>
                <c:pt idx="6">
                  <c:v>Chocolate</c:v>
                </c:pt>
                <c:pt idx="7">
                  <c:v>Ice-cream</c:v>
                </c:pt>
              </c:strCache>
            </c:strRef>
          </c:cat>
          <c:val>
            <c:numRef>
              <c:f>Sheet1!$B$106:$B$113</c:f>
              <c:numCache>
                <c:formatCode>General</c:formatCode>
                <c:ptCount val="8"/>
                <c:pt idx="0">
                  <c:v>25</c:v>
                </c:pt>
                <c:pt idx="1">
                  <c:v>0</c:v>
                </c:pt>
                <c:pt idx="2">
                  <c:v>0</c:v>
                </c:pt>
                <c:pt idx="3">
                  <c:v>153</c:v>
                </c:pt>
                <c:pt idx="4">
                  <c:v>0</c:v>
                </c:pt>
                <c:pt idx="5">
                  <c:v>0</c:v>
                </c:pt>
                <c:pt idx="6">
                  <c:v>30</c:v>
                </c:pt>
                <c:pt idx="7">
                  <c:v>17.5</c:v>
                </c:pt>
              </c:numCache>
            </c:numRef>
          </c:val>
          <c:extLst>
            <c:ext xmlns:c16="http://schemas.microsoft.com/office/drawing/2014/chart" uri="{C3380CC4-5D6E-409C-BE32-E72D297353CC}">
              <c16:uniqueId val="{00000010-BD88-4020-A128-07265F19DDE6}"/>
            </c:ext>
          </c:extLst>
        </c:ser>
        <c:dLbls>
          <c:showLegendKey val="0"/>
          <c:showVal val="0"/>
          <c:showCatName val="0"/>
          <c:showSerName val="0"/>
          <c:showPercent val="0"/>
          <c:showBubbleSize val="0"/>
          <c:showLeaderLines val="0"/>
        </c:dLbls>
        <c:firstSliceAng val="0"/>
      </c:pieChart>
      <c:spPr>
        <a:noFill/>
        <a:ln w="12700" cap="flat">
          <a:noFill/>
          <a:miter lim="400000"/>
        </a:ln>
        <a:effectLst/>
      </c:spPr>
    </c:plotArea>
    <c:legend>
      <c:legendPos val="b"/>
      <c:layout>
        <c:manualLayout>
          <c:xMode val="edge"/>
          <c:yMode val="edge"/>
          <c:x val="0"/>
          <c:y val="0.87665099999999996"/>
          <c:w val="1"/>
          <c:h val="0.123349"/>
        </c:manualLayout>
      </c:layout>
      <c:overlay val="1"/>
      <c:spPr>
        <a:noFill/>
        <a:ln w="12700" cap="flat">
          <a:noFill/>
          <a:miter lim="400000"/>
        </a:ln>
        <a:effectLst/>
      </c:spPr>
      <c:txPr>
        <a:bodyPr rot="0"/>
        <a:lstStyle/>
        <a:p>
          <a:pPr>
            <a:defRPr sz="900" b="0" i="0" u="none" strike="noStrike">
              <a:solidFill>
                <a:srgbClr val="000000"/>
              </a:solidFill>
              <a:latin typeface="Calibri"/>
            </a:defRPr>
          </a:pPr>
          <a:endParaRPr lang="en-US"/>
        </a:p>
      </c:txPr>
    </c:legend>
    <c:plotVisOnly val="1"/>
    <c:dispBlanksAs val="gap"/>
    <c:showDLblsOverMax val="1"/>
  </c:chart>
  <c:spPr>
    <a:solidFill>
      <a:srgbClr val="FFFFFF"/>
    </a:solidFill>
    <a:ln w="12700" cap="flat">
      <a:solidFill>
        <a:srgbClr val="000000"/>
      </a:solidFill>
      <a:prstDash val="solid"/>
      <a:miter lim="800000"/>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image" Target="../media/image3.jpeg"/><Relationship Id="rId7"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10" Type="http://schemas.openxmlformats.org/officeDocument/2006/relationships/image" Target="../media/image7.jpeg"/><Relationship Id="rId4" Type="http://schemas.openxmlformats.org/officeDocument/2006/relationships/image" Target="../media/image4.jpeg"/><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15874</xdr:colOff>
      <xdr:row>5</xdr:row>
      <xdr:rowOff>0</xdr:rowOff>
    </xdr:from>
    <xdr:to>
      <xdr:col>7</xdr:col>
      <xdr:colOff>1516061</xdr:colOff>
      <xdr:row>11</xdr:row>
      <xdr:rowOff>174623</xdr:rowOff>
    </xdr:to>
    <xdr:pic>
      <xdr:nvPicPr>
        <xdr:cNvPr id="2" name="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blip>
        <a:stretch>
          <a:fillRect/>
        </a:stretch>
      </xdr:blipFill>
      <xdr:spPr>
        <a:xfrm>
          <a:off x="11204574" y="2713355"/>
          <a:ext cx="1500187" cy="1424940"/>
        </a:xfrm>
        <a:prstGeom prst="rect">
          <a:avLst/>
        </a:prstGeom>
        <a:ln w="19050" cap="flat">
          <a:solidFill>
            <a:srgbClr val="000000"/>
          </a:solidFill>
          <a:prstDash val="solid"/>
          <a:round/>
        </a:ln>
        <a:effectLst/>
      </xdr:spPr>
    </xdr:pic>
    <xdr:clientData/>
  </xdr:twoCellAnchor>
  <xdr:twoCellAnchor>
    <xdr:from>
      <xdr:col>5</xdr:col>
      <xdr:colOff>547688</xdr:colOff>
      <xdr:row>28</xdr:row>
      <xdr:rowOff>173760</xdr:rowOff>
    </xdr:from>
    <xdr:to>
      <xdr:col>6</xdr:col>
      <xdr:colOff>1230311</xdr:colOff>
      <xdr:row>35</xdr:row>
      <xdr:rowOff>154218</xdr:rowOff>
    </xdr:to>
    <xdr:pic>
      <xdr:nvPicPr>
        <xdr:cNvPr id="3" name="imag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blip>
        <a:stretch>
          <a:fillRect/>
        </a:stretch>
      </xdr:blipFill>
      <xdr:spPr>
        <a:xfrm>
          <a:off x="8408988" y="7605800"/>
          <a:ext cx="2308224" cy="1414288"/>
        </a:xfrm>
        <a:prstGeom prst="rect">
          <a:avLst/>
        </a:prstGeom>
        <a:ln w="9525" cap="flat">
          <a:solidFill>
            <a:srgbClr val="000000"/>
          </a:solidFill>
          <a:prstDash val="solid"/>
          <a:round/>
        </a:ln>
        <a:effectLst/>
      </xdr:spPr>
    </xdr:pic>
    <xdr:clientData/>
  </xdr:twoCellAnchor>
  <xdr:twoCellAnchor>
    <xdr:from>
      <xdr:col>6</xdr:col>
      <xdr:colOff>1222773</xdr:colOff>
      <xdr:row>28</xdr:row>
      <xdr:rowOff>167321</xdr:rowOff>
    </xdr:from>
    <xdr:to>
      <xdr:col>7</xdr:col>
      <xdr:colOff>1518840</xdr:colOff>
      <xdr:row>35</xdr:row>
      <xdr:rowOff>150494</xdr:rowOff>
    </xdr:to>
    <xdr:pic>
      <xdr:nvPicPr>
        <xdr:cNvPr id="4" name="image3.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blip>
        <a:stretch>
          <a:fillRect/>
        </a:stretch>
      </xdr:blipFill>
      <xdr:spPr>
        <a:xfrm>
          <a:off x="10709673" y="7599361"/>
          <a:ext cx="1997868" cy="1417003"/>
        </a:xfrm>
        <a:prstGeom prst="rect">
          <a:avLst/>
        </a:prstGeom>
        <a:ln w="12700" cap="flat">
          <a:noFill/>
          <a:miter lim="400000"/>
        </a:ln>
        <a:effectLst/>
      </xdr:spPr>
    </xdr:pic>
    <xdr:clientData/>
  </xdr:twoCellAnchor>
  <xdr:twoCellAnchor>
    <xdr:from>
      <xdr:col>4</xdr:col>
      <xdr:colOff>11839</xdr:colOff>
      <xdr:row>28</xdr:row>
      <xdr:rowOff>167322</xdr:rowOff>
    </xdr:from>
    <xdr:to>
      <xdr:col>5</xdr:col>
      <xdr:colOff>539750</xdr:colOff>
      <xdr:row>35</xdr:row>
      <xdr:rowOff>150493</xdr:rowOff>
    </xdr:to>
    <xdr:pic>
      <xdr:nvPicPr>
        <xdr:cNvPr id="5" name="image4.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blip>
        <a:stretch>
          <a:fillRect/>
        </a:stretch>
      </xdr:blipFill>
      <xdr:spPr>
        <a:xfrm>
          <a:off x="6323739" y="7599362"/>
          <a:ext cx="2077311" cy="1417001"/>
        </a:xfrm>
        <a:prstGeom prst="rect">
          <a:avLst/>
        </a:prstGeom>
        <a:ln w="9525" cap="flat">
          <a:solidFill>
            <a:srgbClr val="000000"/>
          </a:solidFill>
          <a:prstDash val="solid"/>
          <a:round/>
        </a:ln>
        <a:effectLst/>
      </xdr:spPr>
    </xdr:pic>
    <xdr:clientData/>
  </xdr:twoCellAnchor>
  <xdr:twoCellAnchor>
    <xdr:from>
      <xdr:col>5</xdr:col>
      <xdr:colOff>1508124</xdr:colOff>
      <xdr:row>60</xdr:row>
      <xdr:rowOff>356234</xdr:rowOff>
    </xdr:from>
    <xdr:to>
      <xdr:col>7</xdr:col>
      <xdr:colOff>1518464</xdr:colOff>
      <xdr:row>67</xdr:row>
      <xdr:rowOff>167003</xdr:rowOff>
    </xdr:to>
    <xdr:pic>
      <xdr:nvPicPr>
        <xdr:cNvPr id="6" name="image5.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blip>
        <a:stretch>
          <a:fillRect/>
        </a:stretch>
      </xdr:blipFill>
      <xdr:spPr>
        <a:xfrm>
          <a:off x="9369424" y="14307815"/>
          <a:ext cx="3337741" cy="2039619"/>
        </a:xfrm>
        <a:prstGeom prst="rect">
          <a:avLst/>
        </a:prstGeom>
        <a:ln w="12700" cap="flat">
          <a:noFill/>
          <a:miter lim="400000"/>
        </a:ln>
        <a:effectLst/>
      </xdr:spPr>
    </xdr:pic>
    <xdr:clientData/>
  </xdr:twoCellAnchor>
  <xdr:twoCellAnchor>
    <xdr:from>
      <xdr:col>0</xdr:col>
      <xdr:colOff>285751</xdr:colOff>
      <xdr:row>0</xdr:row>
      <xdr:rowOff>15875</xdr:rowOff>
    </xdr:from>
    <xdr:to>
      <xdr:col>0</xdr:col>
      <xdr:colOff>1190625</xdr:colOff>
      <xdr:row>1</xdr:row>
      <xdr:rowOff>6714</xdr:rowOff>
    </xdr:to>
    <xdr:pic>
      <xdr:nvPicPr>
        <xdr:cNvPr id="7" name="image6.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extLst/>
        </a:blip>
        <a:stretch>
          <a:fillRect/>
        </a:stretch>
      </xdr:blipFill>
      <xdr:spPr>
        <a:xfrm>
          <a:off x="285750" y="15875"/>
          <a:ext cx="904876" cy="779510"/>
        </a:xfrm>
        <a:prstGeom prst="rect">
          <a:avLst/>
        </a:prstGeom>
        <a:ln w="12700" cap="flat">
          <a:noFill/>
          <a:miter lim="400000"/>
        </a:ln>
        <a:effectLst/>
      </xdr:spPr>
    </xdr:pic>
    <xdr:clientData/>
  </xdr:twoCellAnchor>
  <xdr:twoCellAnchor>
    <xdr:from>
      <xdr:col>0</xdr:col>
      <xdr:colOff>350538</xdr:colOff>
      <xdr:row>119</xdr:row>
      <xdr:rowOff>10597</xdr:rowOff>
    </xdr:from>
    <xdr:to>
      <xdr:col>2</xdr:col>
      <xdr:colOff>908299</xdr:colOff>
      <xdr:row>137</xdr:row>
      <xdr:rowOff>100846</xdr:rowOff>
    </xdr:to>
    <xdr:graphicFrame macro="">
      <xdr:nvGraphicFramePr>
        <xdr:cNvPr id="8" name="Chart 8">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349069</xdr:colOff>
      <xdr:row>119</xdr:row>
      <xdr:rowOff>177294</xdr:rowOff>
    </xdr:from>
    <xdr:to>
      <xdr:col>5</xdr:col>
      <xdr:colOff>1137883</xdr:colOff>
      <xdr:row>138</xdr:row>
      <xdr:rowOff>27269</xdr:rowOff>
    </xdr:to>
    <xdr:graphicFrame macro="">
      <xdr:nvGraphicFramePr>
        <xdr:cNvPr id="9" name="Chart 9">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303693</xdr:colOff>
      <xdr:row>119</xdr:row>
      <xdr:rowOff>10923</xdr:rowOff>
    </xdr:from>
    <xdr:to>
      <xdr:col>8</xdr:col>
      <xdr:colOff>692861</xdr:colOff>
      <xdr:row>138</xdr:row>
      <xdr:rowOff>45683</xdr:rowOff>
    </xdr:to>
    <xdr:graphicFrame macro="">
      <xdr:nvGraphicFramePr>
        <xdr:cNvPr id="10" name="Chart 10">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1285874</xdr:colOff>
      <xdr:row>1</xdr:row>
      <xdr:rowOff>0</xdr:rowOff>
    </xdr:from>
    <xdr:to>
      <xdr:col>8</xdr:col>
      <xdr:colOff>7935</xdr:colOff>
      <xdr:row>3</xdr:row>
      <xdr:rowOff>6350</xdr:rowOff>
    </xdr:to>
    <xdr:pic>
      <xdr:nvPicPr>
        <xdr:cNvPr id="11" name="image7.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0">
          <a:extLst/>
        </a:blip>
        <a:stretch>
          <a:fillRect/>
        </a:stretch>
      </xdr:blipFill>
      <xdr:spPr>
        <a:xfrm>
          <a:off x="10772774" y="788669"/>
          <a:ext cx="1947862" cy="1568452"/>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37"/>
  <sheetViews>
    <sheetView showGridLines="0" tabSelected="1" workbookViewId="0" xr3:uid="{AEA406A1-0E4B-5B11-9CD5-51D6E497D94C}"/>
  </sheetViews>
  <sheetFormatPr defaultColWidth="8.875" defaultRowHeight="14.1" customHeight="1"/>
  <cols>
    <col min="1" max="1" width="24" style="1" customWidth="1"/>
    <col min="2" max="2" width="20.375" style="1" customWidth="1"/>
    <col min="3" max="3" width="18.375" style="1" customWidth="1"/>
    <col min="4" max="4" width="20.125" style="1" customWidth="1"/>
    <col min="5" max="5" width="20.375" style="1" customWidth="1"/>
    <col min="6" max="6" width="21.375" style="1" customWidth="1"/>
    <col min="7" max="7" width="22.375" style="1" customWidth="1"/>
    <col min="8" max="8" width="20" style="1" customWidth="1"/>
    <col min="9" max="9" width="14.875" style="1" customWidth="1"/>
    <col min="10" max="256" width="8.875" style="1" customWidth="1"/>
  </cols>
  <sheetData>
    <row r="1" spans="1:15" ht="62.1" customHeight="1">
      <c r="A1" s="178" t="s">
        <v>0</v>
      </c>
      <c r="B1" s="179"/>
      <c r="C1" s="179"/>
      <c r="D1" s="179"/>
      <c r="E1" s="179"/>
      <c r="F1" s="179"/>
      <c r="G1" s="179"/>
      <c r="H1" s="180"/>
      <c r="I1" s="2"/>
      <c r="J1" s="3"/>
      <c r="K1" s="63"/>
      <c r="L1" s="63"/>
      <c r="M1" s="63"/>
      <c r="N1" s="4"/>
      <c r="O1" s="4"/>
    </row>
    <row r="2" spans="1:15" ht="61.5" customHeight="1">
      <c r="A2" s="132" t="s">
        <v>1</v>
      </c>
      <c r="B2" s="133"/>
      <c r="C2" s="133"/>
      <c r="D2" s="133"/>
      <c r="E2" s="133"/>
      <c r="F2" s="133"/>
      <c r="G2" s="136"/>
      <c r="H2" s="136"/>
      <c r="I2" s="5"/>
      <c r="J2" s="3"/>
      <c r="K2" s="63"/>
      <c r="L2" s="63"/>
      <c r="M2" s="63"/>
      <c r="N2" s="4"/>
      <c r="O2" s="4"/>
    </row>
    <row r="3" spans="1:15" ht="61.5" customHeight="1">
      <c r="A3" s="134"/>
      <c r="B3" s="135"/>
      <c r="C3" s="135"/>
      <c r="D3" s="135"/>
      <c r="E3" s="135"/>
      <c r="F3" s="135"/>
      <c r="G3" s="137"/>
      <c r="H3" s="137"/>
      <c r="I3" s="5"/>
      <c r="J3" s="3"/>
      <c r="K3" s="63"/>
      <c r="L3" s="63"/>
      <c r="M3" s="63"/>
      <c r="N3" s="4"/>
      <c r="O3" s="4"/>
    </row>
    <row r="4" spans="1:15" ht="14.1" customHeight="1">
      <c r="A4" s="162"/>
      <c r="B4" s="162"/>
      <c r="C4" s="162"/>
      <c r="D4" s="162"/>
      <c r="E4" s="162"/>
      <c r="F4" s="162"/>
      <c r="G4" s="162"/>
      <c r="H4" s="163"/>
      <c r="I4" s="5"/>
      <c r="J4" s="3"/>
      <c r="K4" s="7"/>
      <c r="L4" s="63"/>
      <c r="M4" s="63"/>
      <c r="N4" s="4"/>
      <c r="O4" s="4"/>
    </row>
    <row r="5" spans="1:15" ht="14.45" customHeight="1">
      <c r="A5" s="100"/>
      <c r="B5" s="100"/>
      <c r="C5" s="100"/>
      <c r="D5" s="100"/>
      <c r="E5" s="175" t="s">
        <v>2</v>
      </c>
      <c r="F5" s="100"/>
      <c r="G5" s="100"/>
      <c r="H5" s="145"/>
      <c r="I5" s="5"/>
      <c r="J5" s="3"/>
      <c r="K5" s="63"/>
      <c r="L5" s="63"/>
      <c r="M5" s="63"/>
      <c r="N5" s="4"/>
      <c r="O5" s="4"/>
    </row>
    <row r="6" spans="1:15" ht="27.95" customHeight="1">
      <c r="A6" s="8" t="s">
        <v>3</v>
      </c>
      <c r="B6" s="9" t="s">
        <v>4</v>
      </c>
      <c r="C6" s="10" t="s">
        <v>5</v>
      </c>
      <c r="D6" s="10" t="s">
        <v>6</v>
      </c>
      <c r="E6" s="10" t="s">
        <v>7</v>
      </c>
      <c r="F6" s="10" t="s">
        <v>8</v>
      </c>
      <c r="G6" s="11" t="s">
        <v>9</v>
      </c>
      <c r="H6" s="114"/>
      <c r="I6" s="12"/>
      <c r="J6" s="3"/>
      <c r="K6" s="63"/>
      <c r="L6" s="63"/>
      <c r="M6" s="63"/>
      <c r="N6" s="4"/>
      <c r="O6" s="4"/>
    </row>
    <row r="7" spans="1:15" ht="14.1" customHeight="1">
      <c r="A7" s="13"/>
      <c r="B7" s="14"/>
      <c r="C7" s="14"/>
      <c r="D7" s="14"/>
      <c r="E7" s="14"/>
      <c r="F7" s="14"/>
      <c r="G7" s="14"/>
      <c r="H7" s="115"/>
      <c r="I7" s="12"/>
      <c r="J7" s="3"/>
      <c r="K7" s="63"/>
      <c r="L7" s="63"/>
      <c r="M7" s="63"/>
      <c r="N7" s="4"/>
      <c r="O7" s="4"/>
    </row>
    <row r="8" spans="1:15" ht="14.1" customHeight="1">
      <c r="A8" s="15" t="s">
        <v>10</v>
      </c>
      <c r="B8" s="16">
        <v>1.25</v>
      </c>
      <c r="C8" s="16"/>
      <c r="D8" s="16">
        <v>0.25</v>
      </c>
      <c r="E8" s="16">
        <v>1</v>
      </c>
      <c r="F8" s="16"/>
      <c r="G8" s="16"/>
      <c r="H8" s="115"/>
      <c r="I8" s="12"/>
      <c r="J8" s="3"/>
      <c r="K8" s="63"/>
      <c r="L8" s="63"/>
      <c r="M8" s="63"/>
      <c r="N8" s="4"/>
      <c r="O8" s="4"/>
    </row>
    <row r="9" spans="1:15" ht="14.1" customHeight="1">
      <c r="A9" s="17" t="s">
        <v>11</v>
      </c>
      <c r="B9" s="14"/>
      <c r="C9" s="14"/>
      <c r="D9" s="14"/>
      <c r="E9" s="14"/>
      <c r="F9" s="14"/>
      <c r="G9" s="14"/>
      <c r="H9" s="115"/>
      <c r="I9" s="12"/>
      <c r="J9" s="3"/>
      <c r="K9" s="63"/>
      <c r="L9" s="63"/>
      <c r="M9" s="63"/>
      <c r="N9" s="4"/>
      <c r="O9" s="4"/>
    </row>
    <row r="10" spans="1:15" ht="14.1" customHeight="1">
      <c r="A10" s="15" t="s">
        <v>12</v>
      </c>
      <c r="B10" s="16"/>
      <c r="C10" s="16"/>
      <c r="D10" s="16"/>
      <c r="E10" s="16"/>
      <c r="F10" s="16"/>
      <c r="G10" s="16"/>
      <c r="H10" s="115"/>
      <c r="I10" s="12"/>
      <c r="J10" s="3"/>
      <c r="K10" s="63"/>
      <c r="L10" s="63"/>
      <c r="M10" s="63"/>
      <c r="N10" s="4"/>
      <c r="O10" s="4"/>
    </row>
    <row r="11" spans="1:15" ht="14.1" customHeight="1">
      <c r="A11" s="17" t="s">
        <v>13</v>
      </c>
      <c r="B11" s="14"/>
      <c r="C11" s="14">
        <v>2</v>
      </c>
      <c r="D11" s="14"/>
      <c r="E11" s="14"/>
      <c r="F11" s="14"/>
      <c r="G11" s="14"/>
      <c r="H11" s="115"/>
      <c r="I11" s="12"/>
      <c r="J11" s="3"/>
      <c r="K11" s="63"/>
      <c r="L11" s="63"/>
      <c r="M11" s="63"/>
      <c r="N11" s="4"/>
      <c r="O11" s="4"/>
    </row>
    <row r="12" spans="1:15" ht="14.45" customHeight="1">
      <c r="A12" s="18" t="s">
        <v>14</v>
      </c>
      <c r="B12" s="19"/>
      <c r="C12" s="19">
        <v>2</v>
      </c>
      <c r="D12" s="19"/>
      <c r="E12" s="19"/>
      <c r="F12" s="19"/>
      <c r="G12" s="19"/>
      <c r="H12" s="116"/>
      <c r="I12" s="12"/>
      <c r="J12" s="3"/>
      <c r="K12" s="63"/>
      <c r="L12" s="63"/>
      <c r="M12" s="63"/>
      <c r="N12" s="4"/>
      <c r="O12" s="4"/>
    </row>
    <row r="13" spans="1:15" ht="14.45" customHeight="1">
      <c r="A13" s="20"/>
      <c r="B13" s="20"/>
      <c r="C13" s="20"/>
      <c r="D13" s="20"/>
      <c r="E13" s="20"/>
      <c r="F13" s="20"/>
      <c r="G13" s="20"/>
      <c r="H13" s="21"/>
      <c r="I13" s="5"/>
      <c r="J13" s="3"/>
      <c r="K13" s="63"/>
      <c r="L13" s="63"/>
      <c r="M13" s="63"/>
      <c r="N13" s="4"/>
      <c r="O13" s="4"/>
    </row>
    <row r="14" spans="1:15" ht="30" customHeight="1">
      <c r="A14" s="8" t="s">
        <v>15</v>
      </c>
      <c r="B14" s="22" t="s">
        <v>16</v>
      </c>
      <c r="C14" s="23" t="s">
        <v>17</v>
      </c>
      <c r="D14" s="23" t="s">
        <v>18</v>
      </c>
      <c r="E14" s="111" t="s">
        <v>19</v>
      </c>
      <c r="F14" s="112"/>
      <c r="G14" s="112"/>
      <c r="H14" s="113"/>
      <c r="I14" s="12"/>
      <c r="J14" s="3"/>
      <c r="K14" s="63"/>
      <c r="L14" s="63"/>
      <c r="M14" s="63"/>
      <c r="N14" s="4"/>
      <c r="O14" s="4"/>
    </row>
    <row r="15" spans="1:15" ht="15.95" customHeight="1">
      <c r="A15" s="13"/>
      <c r="B15" s="14"/>
      <c r="C15" s="14"/>
      <c r="D15" s="14"/>
      <c r="E15" s="102" t="s">
        <v>20</v>
      </c>
      <c r="F15" s="103"/>
      <c r="G15" s="103"/>
      <c r="H15" s="104"/>
      <c r="I15" s="12"/>
      <c r="J15" s="3"/>
      <c r="K15" s="63"/>
      <c r="L15" s="63"/>
      <c r="M15" s="63"/>
      <c r="N15" s="4"/>
      <c r="O15" s="4"/>
    </row>
    <row r="16" spans="1:15" ht="14.1" customHeight="1">
      <c r="A16" s="15" t="s">
        <v>10</v>
      </c>
      <c r="B16" s="16"/>
      <c r="C16" s="16"/>
      <c r="D16" s="16">
        <v>1</v>
      </c>
      <c r="E16" s="105"/>
      <c r="F16" s="106"/>
      <c r="G16" s="106"/>
      <c r="H16" s="107"/>
      <c r="I16" s="12"/>
      <c r="J16" s="3"/>
      <c r="K16" s="63"/>
      <c r="L16" s="63"/>
      <c r="M16" s="63"/>
      <c r="N16" s="4"/>
      <c r="O16" s="4"/>
    </row>
    <row r="17" spans="1:15" ht="14.1" customHeight="1">
      <c r="A17" s="17" t="s">
        <v>11</v>
      </c>
      <c r="B17" s="14"/>
      <c r="C17" s="14">
        <v>1</v>
      </c>
      <c r="D17" s="14"/>
      <c r="E17" s="105"/>
      <c r="F17" s="106"/>
      <c r="G17" s="106"/>
      <c r="H17" s="107"/>
      <c r="I17" s="12"/>
      <c r="J17" s="24"/>
      <c r="K17" s="4"/>
      <c r="L17" s="4"/>
      <c r="M17" s="4"/>
      <c r="N17" s="4"/>
      <c r="O17" s="4"/>
    </row>
    <row r="18" spans="1:15" ht="14.1" customHeight="1">
      <c r="A18" s="15" t="s">
        <v>12</v>
      </c>
      <c r="B18" s="16"/>
      <c r="C18" s="16">
        <v>1</v>
      </c>
      <c r="D18" s="16"/>
      <c r="E18" s="105"/>
      <c r="F18" s="106"/>
      <c r="G18" s="106"/>
      <c r="H18" s="107"/>
      <c r="I18" s="12"/>
      <c r="J18" s="24"/>
      <c r="K18" s="4"/>
      <c r="L18" s="4"/>
      <c r="M18" s="4"/>
      <c r="N18" s="4"/>
      <c r="O18" s="4"/>
    </row>
    <row r="19" spans="1:15" ht="14.1" customHeight="1">
      <c r="A19" s="17" t="s">
        <v>13</v>
      </c>
      <c r="B19" s="14"/>
      <c r="C19" s="14"/>
      <c r="D19" s="14"/>
      <c r="E19" s="105"/>
      <c r="F19" s="106"/>
      <c r="G19" s="106"/>
      <c r="H19" s="107"/>
      <c r="I19" s="12"/>
      <c r="J19" s="24"/>
      <c r="K19" s="4"/>
      <c r="L19" s="4"/>
      <c r="M19" s="4"/>
      <c r="N19" s="4"/>
      <c r="O19" s="4"/>
    </row>
    <row r="20" spans="1:15" ht="14.45" customHeight="1">
      <c r="A20" s="18" t="s">
        <v>14</v>
      </c>
      <c r="B20" s="19"/>
      <c r="C20" s="19"/>
      <c r="D20" s="19"/>
      <c r="E20" s="108"/>
      <c r="F20" s="109"/>
      <c r="G20" s="109"/>
      <c r="H20" s="110"/>
      <c r="I20" s="12"/>
      <c r="J20" s="24"/>
      <c r="K20" s="4"/>
      <c r="L20" s="4"/>
      <c r="M20" s="4"/>
      <c r="N20" s="4"/>
      <c r="O20" s="4"/>
    </row>
    <row r="21" spans="1:15" ht="14.45" customHeight="1">
      <c r="A21" s="20"/>
      <c r="B21" s="20"/>
      <c r="C21" s="20"/>
      <c r="D21" s="20"/>
      <c r="E21" s="20"/>
      <c r="F21" s="20"/>
      <c r="G21" s="20"/>
      <c r="H21" s="21"/>
      <c r="I21" s="5"/>
      <c r="J21" s="24"/>
      <c r="K21" s="4"/>
      <c r="L21" s="4"/>
      <c r="M21" s="4"/>
      <c r="N21" s="4"/>
      <c r="O21" s="4"/>
    </row>
    <row r="22" spans="1:15" ht="27.95" customHeight="1">
      <c r="A22" s="8" t="s">
        <v>21</v>
      </c>
      <c r="B22" s="25" t="s">
        <v>22</v>
      </c>
      <c r="C22" s="25" t="s">
        <v>23</v>
      </c>
      <c r="D22" s="26" t="s">
        <v>24</v>
      </c>
      <c r="E22" s="26" t="s">
        <v>25</v>
      </c>
      <c r="F22" s="26" t="s">
        <v>26</v>
      </c>
      <c r="G22" s="27" t="s">
        <v>27</v>
      </c>
      <c r="H22" s="28" t="s">
        <v>28</v>
      </c>
      <c r="I22" s="12"/>
      <c r="J22" s="24"/>
      <c r="K22" s="4"/>
      <c r="L22" s="4"/>
      <c r="M22" s="4"/>
      <c r="N22" s="4"/>
      <c r="O22" s="4"/>
    </row>
    <row r="23" spans="1:15" ht="14.1" customHeight="1">
      <c r="A23" s="13"/>
      <c r="B23" s="14"/>
      <c r="C23" s="14"/>
      <c r="D23" s="14"/>
      <c r="E23" s="14"/>
      <c r="F23" s="14"/>
      <c r="G23" s="14"/>
      <c r="H23" s="29"/>
      <c r="I23" s="12"/>
      <c r="J23" s="24"/>
      <c r="K23" s="4"/>
      <c r="L23" s="4"/>
      <c r="M23" s="4"/>
      <c r="N23" s="4"/>
      <c r="O23" s="4"/>
    </row>
    <row r="24" spans="1:15" ht="14.1" customHeight="1">
      <c r="A24" s="15" t="s">
        <v>10</v>
      </c>
      <c r="B24" s="16">
        <v>1</v>
      </c>
      <c r="C24" s="16"/>
      <c r="D24" s="16">
        <v>0.25</v>
      </c>
      <c r="E24" s="16"/>
      <c r="F24" s="16"/>
      <c r="G24" s="16"/>
      <c r="H24" s="29"/>
      <c r="I24" s="12"/>
      <c r="J24" s="24"/>
      <c r="K24" s="4"/>
      <c r="L24" s="4"/>
      <c r="M24" s="4"/>
      <c r="N24" s="4"/>
      <c r="O24" s="4"/>
    </row>
    <row r="25" spans="1:15" ht="14.1" customHeight="1">
      <c r="A25" s="17" t="s">
        <v>11</v>
      </c>
      <c r="B25" s="14"/>
      <c r="C25" s="14"/>
      <c r="D25" s="14">
        <v>0.35</v>
      </c>
      <c r="E25" s="14">
        <v>1</v>
      </c>
      <c r="F25" s="14"/>
      <c r="G25" s="14"/>
      <c r="H25" s="29"/>
      <c r="I25" s="12"/>
      <c r="J25" s="24"/>
      <c r="K25" s="4"/>
      <c r="L25" s="4"/>
      <c r="M25" s="4"/>
      <c r="N25" s="4"/>
      <c r="O25" s="4"/>
    </row>
    <row r="26" spans="1:15" ht="14.1" customHeight="1">
      <c r="A26" s="15" t="s">
        <v>12</v>
      </c>
      <c r="B26" s="16"/>
      <c r="C26" s="16"/>
      <c r="D26" s="16"/>
      <c r="E26" s="16">
        <v>0.25</v>
      </c>
      <c r="F26" s="16"/>
      <c r="G26" s="16"/>
      <c r="H26" s="30"/>
      <c r="I26" s="12"/>
      <c r="J26" s="24"/>
      <c r="K26" s="4"/>
      <c r="L26" s="4"/>
      <c r="M26" s="4"/>
      <c r="N26" s="4"/>
      <c r="O26" s="4"/>
    </row>
    <row r="27" spans="1:15" ht="14.1" customHeight="1">
      <c r="A27" s="17" t="s">
        <v>13</v>
      </c>
      <c r="B27" s="14"/>
      <c r="C27" s="14">
        <v>1</v>
      </c>
      <c r="D27" s="14">
        <v>1</v>
      </c>
      <c r="E27" s="14"/>
      <c r="F27" s="14"/>
      <c r="G27" s="14">
        <v>1</v>
      </c>
      <c r="H27" s="29"/>
      <c r="I27" s="12"/>
      <c r="J27" s="24"/>
      <c r="K27" s="4"/>
      <c r="L27" s="4"/>
      <c r="M27" s="4"/>
      <c r="N27" s="4"/>
      <c r="O27" s="4"/>
    </row>
    <row r="28" spans="1:15" ht="14.45" customHeight="1">
      <c r="A28" s="18" t="s">
        <v>14</v>
      </c>
      <c r="B28" s="19"/>
      <c r="C28" s="19"/>
      <c r="D28" s="19"/>
      <c r="E28" s="19">
        <v>0.5</v>
      </c>
      <c r="F28" s="19"/>
      <c r="G28" s="19">
        <v>1</v>
      </c>
      <c r="H28" s="31"/>
      <c r="I28" s="12"/>
      <c r="J28" s="24"/>
      <c r="K28" s="4"/>
      <c r="L28" s="4"/>
      <c r="M28" s="4"/>
      <c r="N28" s="4"/>
      <c r="O28" s="4"/>
    </row>
    <row r="29" spans="1:15" ht="14.45" customHeight="1">
      <c r="A29" s="20"/>
      <c r="B29" s="20"/>
      <c r="C29" s="20"/>
      <c r="D29" s="20"/>
      <c r="E29" s="20"/>
      <c r="F29" s="20"/>
      <c r="G29" s="20"/>
      <c r="H29" s="21"/>
      <c r="I29" s="5"/>
      <c r="J29" s="24"/>
      <c r="K29" s="4"/>
      <c r="L29" s="4"/>
      <c r="M29" s="4"/>
      <c r="N29" s="4"/>
      <c r="O29" s="4"/>
    </row>
    <row r="30" spans="1:15" ht="27.95" customHeight="1">
      <c r="A30" s="8" t="s">
        <v>29</v>
      </c>
      <c r="B30" s="32" t="s">
        <v>30</v>
      </c>
      <c r="C30" s="33" t="s">
        <v>31</v>
      </c>
      <c r="D30" s="34" t="s">
        <v>32</v>
      </c>
      <c r="E30" s="94"/>
      <c r="F30" s="88"/>
      <c r="G30" s="88"/>
      <c r="H30" s="95"/>
      <c r="I30" s="12"/>
      <c r="J30" s="24"/>
      <c r="K30" s="4"/>
      <c r="L30" s="4"/>
      <c r="M30" s="4"/>
      <c r="N30" s="4"/>
      <c r="O30" s="4"/>
    </row>
    <row r="31" spans="1:15" ht="14.1" customHeight="1">
      <c r="A31" s="13"/>
      <c r="B31" s="14"/>
      <c r="C31" s="14"/>
      <c r="D31" s="14"/>
      <c r="E31" s="96"/>
      <c r="F31" s="97"/>
      <c r="G31" s="97"/>
      <c r="H31" s="98"/>
      <c r="I31" s="12"/>
      <c r="J31" s="24"/>
      <c r="K31" s="4"/>
      <c r="L31" s="4"/>
      <c r="M31" s="4"/>
      <c r="N31" s="4"/>
      <c r="O31" s="4"/>
    </row>
    <row r="32" spans="1:15" ht="14.1" customHeight="1">
      <c r="A32" s="15" t="s">
        <v>10</v>
      </c>
      <c r="B32" s="16"/>
      <c r="C32" s="16">
        <v>3.35</v>
      </c>
      <c r="D32" s="16"/>
      <c r="E32" s="96"/>
      <c r="F32" s="97"/>
      <c r="G32" s="97"/>
      <c r="H32" s="98"/>
      <c r="I32" s="12"/>
      <c r="J32" s="24"/>
      <c r="K32" s="4"/>
      <c r="L32" s="4"/>
      <c r="M32" s="4"/>
      <c r="N32" s="4"/>
      <c r="O32" s="4"/>
    </row>
    <row r="33" spans="1:15" ht="14.1" customHeight="1">
      <c r="A33" s="17" t="s">
        <v>11</v>
      </c>
      <c r="B33" s="14">
        <v>1</v>
      </c>
      <c r="C33" s="14"/>
      <c r="D33" s="14"/>
      <c r="E33" s="96"/>
      <c r="F33" s="97"/>
      <c r="G33" s="97"/>
      <c r="H33" s="98"/>
      <c r="I33" s="12"/>
      <c r="J33" s="24"/>
      <c r="K33" s="4"/>
      <c r="L33" s="4"/>
      <c r="M33" s="4"/>
      <c r="N33" s="4"/>
      <c r="O33" s="4"/>
    </row>
    <row r="34" spans="1:15" ht="14.1" customHeight="1">
      <c r="A34" s="15" t="s">
        <v>12</v>
      </c>
      <c r="B34" s="16">
        <v>1</v>
      </c>
      <c r="C34" s="16"/>
      <c r="D34" s="16"/>
      <c r="E34" s="96"/>
      <c r="F34" s="97"/>
      <c r="G34" s="97"/>
      <c r="H34" s="98"/>
      <c r="I34" s="12"/>
      <c r="J34" s="24"/>
      <c r="K34" s="4"/>
      <c r="L34" s="4"/>
      <c r="M34" s="4"/>
      <c r="N34" s="4"/>
      <c r="O34" s="4"/>
    </row>
    <row r="35" spans="1:15" ht="14.1" customHeight="1">
      <c r="A35" s="17" t="s">
        <v>13</v>
      </c>
      <c r="B35" s="14">
        <v>1</v>
      </c>
      <c r="C35" s="14"/>
      <c r="D35" s="14"/>
      <c r="E35" s="96"/>
      <c r="F35" s="97"/>
      <c r="G35" s="97"/>
      <c r="H35" s="98"/>
      <c r="I35" s="12"/>
      <c r="J35" s="24"/>
      <c r="K35" s="4"/>
      <c r="L35" s="4"/>
      <c r="M35" s="4"/>
      <c r="N35" s="4"/>
      <c r="O35" s="4"/>
    </row>
    <row r="36" spans="1:15" ht="14.45" customHeight="1">
      <c r="A36" s="18" t="s">
        <v>14</v>
      </c>
      <c r="B36" s="19"/>
      <c r="C36" s="19">
        <v>1.75</v>
      </c>
      <c r="D36" s="19"/>
      <c r="E36" s="99"/>
      <c r="F36" s="100"/>
      <c r="G36" s="100"/>
      <c r="H36" s="101"/>
      <c r="I36" s="12"/>
      <c r="J36" s="24"/>
      <c r="K36" s="4"/>
      <c r="L36" s="4"/>
      <c r="M36" s="4"/>
      <c r="N36" s="4"/>
      <c r="O36" s="4"/>
    </row>
    <row r="37" spans="1:15" ht="14.45" customHeight="1">
      <c r="A37" s="20"/>
      <c r="B37" s="20"/>
      <c r="C37" s="20"/>
      <c r="D37" s="20"/>
      <c r="E37" s="20"/>
      <c r="F37" s="20"/>
      <c r="G37" s="20"/>
      <c r="H37" s="21"/>
      <c r="I37" s="5"/>
      <c r="J37" s="24"/>
      <c r="K37" s="4"/>
      <c r="L37" s="4"/>
      <c r="M37" s="4"/>
      <c r="N37" s="4"/>
      <c r="O37" s="4"/>
    </row>
    <row r="38" spans="1:15" ht="27.95" customHeight="1">
      <c r="A38" s="8" t="s">
        <v>33</v>
      </c>
      <c r="B38" s="32" t="s">
        <v>34</v>
      </c>
      <c r="C38" s="38" t="s">
        <v>35</v>
      </c>
      <c r="D38" s="38" t="s">
        <v>36</v>
      </c>
      <c r="E38" s="39" t="s">
        <v>37</v>
      </c>
      <c r="F38" s="40" t="s">
        <v>38</v>
      </c>
      <c r="G38" s="10" t="s">
        <v>39</v>
      </c>
      <c r="H38" s="114"/>
      <c r="I38" s="12"/>
      <c r="J38" s="24"/>
      <c r="K38" s="4"/>
      <c r="L38" s="4"/>
      <c r="M38" s="4"/>
      <c r="N38" s="4"/>
      <c r="O38" s="4"/>
    </row>
    <row r="39" spans="1:15" ht="14.1" customHeight="1">
      <c r="A39" s="13"/>
      <c r="B39" s="14"/>
      <c r="C39" s="14"/>
      <c r="D39" s="14"/>
      <c r="E39" s="14"/>
      <c r="F39" s="14"/>
      <c r="G39" s="14"/>
      <c r="H39" s="115"/>
      <c r="I39" s="12"/>
      <c r="J39" s="24"/>
      <c r="K39" s="4"/>
      <c r="L39" s="4"/>
      <c r="M39" s="4"/>
      <c r="N39" s="4"/>
      <c r="O39" s="4"/>
    </row>
    <row r="40" spans="1:15" ht="14.1" customHeight="1">
      <c r="A40" s="15" t="s">
        <v>10</v>
      </c>
      <c r="B40" s="16"/>
      <c r="C40" s="16"/>
      <c r="D40" s="16"/>
      <c r="E40" s="16"/>
      <c r="F40" s="16"/>
      <c r="G40" s="16"/>
      <c r="H40" s="115"/>
      <c r="I40" s="12"/>
      <c r="J40" s="24"/>
      <c r="K40" s="4"/>
      <c r="L40" s="4"/>
      <c r="M40" s="4"/>
      <c r="N40" s="4"/>
      <c r="O40" s="4"/>
    </row>
    <row r="41" spans="1:15" ht="14.1" customHeight="1">
      <c r="A41" s="17" t="s">
        <v>11</v>
      </c>
      <c r="B41" s="14"/>
      <c r="C41" s="14"/>
      <c r="D41" s="14"/>
      <c r="E41" s="14"/>
      <c r="F41" s="14"/>
      <c r="G41" s="14"/>
      <c r="H41" s="115"/>
      <c r="I41" s="12"/>
      <c r="J41" s="24"/>
      <c r="K41" s="4"/>
      <c r="L41" s="4"/>
      <c r="M41" s="4"/>
      <c r="N41" s="4"/>
      <c r="O41" s="4"/>
    </row>
    <row r="42" spans="1:15" ht="14.1" customHeight="1">
      <c r="A42" s="15" t="s">
        <v>12</v>
      </c>
      <c r="B42" s="16"/>
      <c r="C42" s="16"/>
      <c r="D42" s="16"/>
      <c r="E42" s="16"/>
      <c r="F42" s="16"/>
      <c r="G42" s="16"/>
      <c r="H42" s="115"/>
      <c r="I42" s="12"/>
      <c r="J42" s="24"/>
      <c r="K42" s="4"/>
      <c r="L42" s="4"/>
      <c r="M42" s="4"/>
      <c r="N42" s="4"/>
      <c r="O42" s="4"/>
    </row>
    <row r="43" spans="1:15" ht="14.1" customHeight="1">
      <c r="A43" s="17" t="s">
        <v>13</v>
      </c>
      <c r="B43" s="14"/>
      <c r="C43" s="14"/>
      <c r="D43" s="14"/>
      <c r="E43" s="14"/>
      <c r="F43" s="14"/>
      <c r="G43" s="14"/>
      <c r="H43" s="115"/>
      <c r="I43" s="12"/>
      <c r="J43" s="24"/>
      <c r="K43" s="4"/>
      <c r="L43" s="4"/>
      <c r="M43" s="4"/>
      <c r="N43" s="4"/>
      <c r="O43" s="4"/>
    </row>
    <row r="44" spans="1:15" ht="14.45" customHeight="1">
      <c r="A44" s="18" t="s">
        <v>14</v>
      </c>
      <c r="B44" s="19"/>
      <c r="C44" s="19"/>
      <c r="D44" s="19"/>
      <c r="E44" s="19"/>
      <c r="F44" s="19"/>
      <c r="G44" s="19"/>
      <c r="H44" s="116"/>
      <c r="I44" s="12"/>
      <c r="J44" s="24"/>
      <c r="K44" s="4"/>
      <c r="L44" s="4"/>
      <c r="M44" s="4"/>
      <c r="N44" s="4"/>
      <c r="O44" s="4"/>
    </row>
    <row r="45" spans="1:15" ht="14.45" customHeight="1">
      <c r="A45" s="20"/>
      <c r="B45" s="20"/>
      <c r="C45" s="20"/>
      <c r="D45" s="20"/>
      <c r="E45" s="20"/>
      <c r="F45" s="20"/>
      <c r="G45" s="20"/>
      <c r="H45" s="21"/>
      <c r="I45" s="5"/>
      <c r="J45" s="24"/>
      <c r="K45" s="4"/>
      <c r="L45" s="4"/>
      <c r="M45" s="4"/>
      <c r="N45" s="4"/>
      <c r="O45" s="4"/>
    </row>
    <row r="46" spans="1:15" ht="30" customHeight="1">
      <c r="A46" s="41" t="s">
        <v>40</v>
      </c>
      <c r="B46" s="42" t="s">
        <v>41</v>
      </c>
      <c r="C46" s="43" t="s">
        <v>42</v>
      </c>
      <c r="D46" s="44" t="s">
        <v>43</v>
      </c>
      <c r="E46" s="45" t="s">
        <v>44</v>
      </c>
      <c r="F46" s="159" t="s">
        <v>45</v>
      </c>
      <c r="G46" s="160"/>
      <c r="H46" s="161"/>
      <c r="I46" s="12"/>
      <c r="J46" s="24"/>
      <c r="K46" s="4"/>
      <c r="L46" s="4"/>
      <c r="M46" s="4"/>
      <c r="N46" s="4"/>
      <c r="O46" s="4"/>
    </row>
    <row r="47" spans="1:15" ht="15.95" customHeight="1">
      <c r="A47" s="13"/>
      <c r="B47" s="14"/>
      <c r="C47" s="14"/>
      <c r="D47" s="14"/>
      <c r="E47" s="14"/>
      <c r="F47" s="164" t="s">
        <v>46</v>
      </c>
      <c r="G47" s="165"/>
      <c r="H47" s="166"/>
      <c r="I47" s="12"/>
      <c r="J47" s="24"/>
      <c r="K47" s="4"/>
      <c r="L47" s="4"/>
      <c r="M47" s="4"/>
      <c r="N47" s="4"/>
      <c r="O47" s="4"/>
    </row>
    <row r="48" spans="1:15" ht="14.1" customHeight="1">
      <c r="A48" s="15" t="s">
        <v>10</v>
      </c>
      <c r="B48" s="16">
        <v>2</v>
      </c>
      <c r="C48" s="16"/>
      <c r="D48" s="16"/>
      <c r="E48" s="16"/>
      <c r="F48" s="167"/>
      <c r="G48" s="168"/>
      <c r="H48" s="169"/>
      <c r="I48" s="12"/>
      <c r="J48" s="24"/>
      <c r="K48" s="4"/>
      <c r="L48" s="4"/>
      <c r="M48" s="4"/>
      <c r="N48" s="4"/>
      <c r="O48" s="4"/>
    </row>
    <row r="49" spans="1:15" ht="14.1" customHeight="1">
      <c r="A49" s="17" t="s">
        <v>11</v>
      </c>
      <c r="B49" s="14">
        <v>1</v>
      </c>
      <c r="C49" s="14"/>
      <c r="D49" s="14"/>
      <c r="E49" s="14"/>
      <c r="F49" s="167"/>
      <c r="G49" s="168"/>
      <c r="H49" s="169"/>
      <c r="I49" s="12"/>
      <c r="J49" s="24"/>
      <c r="K49" s="4"/>
      <c r="L49" s="4"/>
      <c r="M49" s="4"/>
      <c r="N49" s="4"/>
      <c r="O49" s="4"/>
    </row>
    <row r="50" spans="1:15" ht="14.1" customHeight="1">
      <c r="A50" s="15" t="s">
        <v>12</v>
      </c>
      <c r="B50" s="16">
        <v>1</v>
      </c>
      <c r="C50" s="16"/>
      <c r="D50" s="16">
        <v>1</v>
      </c>
      <c r="E50" s="16"/>
      <c r="F50" s="167"/>
      <c r="G50" s="168"/>
      <c r="H50" s="169"/>
      <c r="I50" s="12"/>
      <c r="J50" s="24"/>
      <c r="K50" s="4"/>
      <c r="L50" s="4"/>
      <c r="M50" s="4"/>
      <c r="N50" s="4"/>
      <c r="O50" s="4"/>
    </row>
    <row r="51" spans="1:15" ht="14.1" customHeight="1">
      <c r="A51" s="17" t="s">
        <v>13</v>
      </c>
      <c r="B51" s="14">
        <v>0.5</v>
      </c>
      <c r="C51" s="14">
        <v>0.5</v>
      </c>
      <c r="D51" s="14"/>
      <c r="E51" s="14"/>
      <c r="F51" s="167"/>
      <c r="G51" s="168"/>
      <c r="H51" s="169"/>
      <c r="I51" s="12"/>
      <c r="J51" s="24"/>
      <c r="K51" s="4"/>
      <c r="L51" s="4"/>
      <c r="M51" s="4"/>
      <c r="N51" s="4"/>
      <c r="O51" s="4"/>
    </row>
    <row r="52" spans="1:15" ht="14.45" customHeight="1">
      <c r="A52" s="18" t="s">
        <v>14</v>
      </c>
      <c r="B52" s="19"/>
      <c r="C52" s="19"/>
      <c r="D52" s="19"/>
      <c r="E52" s="19"/>
      <c r="F52" s="170"/>
      <c r="G52" s="171"/>
      <c r="H52" s="172"/>
      <c r="I52" s="12"/>
      <c r="J52" s="24"/>
      <c r="K52" s="4"/>
      <c r="L52" s="4"/>
      <c r="M52" s="4"/>
      <c r="N52" s="4"/>
      <c r="O52" s="4"/>
    </row>
    <row r="53" spans="1:15" ht="14.45" customHeight="1">
      <c r="A53" s="20"/>
      <c r="B53" s="20"/>
      <c r="C53" s="20"/>
      <c r="D53" s="20"/>
      <c r="E53" s="20"/>
      <c r="F53" s="20"/>
      <c r="G53" s="20"/>
      <c r="H53" s="21"/>
      <c r="I53" s="5"/>
      <c r="J53" s="24"/>
      <c r="K53" s="4"/>
      <c r="L53" s="4"/>
      <c r="M53" s="4"/>
      <c r="N53" s="4"/>
      <c r="O53" s="4"/>
    </row>
    <row r="54" spans="1:15" ht="27.95" customHeight="1">
      <c r="A54" s="41" t="s">
        <v>47</v>
      </c>
      <c r="B54" s="46" t="s">
        <v>48</v>
      </c>
      <c r="C54" s="47" t="s">
        <v>49</v>
      </c>
      <c r="D54" s="48" t="s">
        <v>50</v>
      </c>
      <c r="E54" s="49" t="s">
        <v>51</v>
      </c>
      <c r="F54" s="43" t="s">
        <v>52</v>
      </c>
      <c r="G54" s="50" t="s">
        <v>53</v>
      </c>
      <c r="H54" s="51" t="s">
        <v>54</v>
      </c>
      <c r="I54" s="12"/>
      <c r="J54" s="24"/>
      <c r="K54" s="4"/>
      <c r="L54" s="4"/>
      <c r="M54" s="4"/>
      <c r="N54" s="4"/>
      <c r="O54" s="4"/>
    </row>
    <row r="55" spans="1:15" ht="14.1" customHeight="1">
      <c r="A55" s="13"/>
      <c r="B55" s="14"/>
      <c r="C55" s="14"/>
      <c r="D55" s="14"/>
      <c r="E55" s="14"/>
      <c r="F55" s="14"/>
      <c r="G55" s="14"/>
      <c r="H55" s="29"/>
      <c r="I55" s="12"/>
      <c r="J55" s="24"/>
      <c r="K55" s="4"/>
      <c r="L55" s="4"/>
      <c r="M55" s="4"/>
      <c r="N55" s="4"/>
      <c r="O55" s="4"/>
    </row>
    <row r="56" spans="1:15" ht="14.1" customHeight="1">
      <c r="A56" s="15" t="s">
        <v>10</v>
      </c>
      <c r="B56" s="16"/>
      <c r="C56" s="16"/>
      <c r="D56" s="16"/>
      <c r="E56" s="16"/>
      <c r="F56" s="16">
        <v>0.5</v>
      </c>
      <c r="G56" s="16"/>
      <c r="H56" s="30"/>
      <c r="I56" s="12"/>
      <c r="J56" s="24"/>
      <c r="K56" s="4"/>
      <c r="L56" s="4"/>
      <c r="M56" s="4"/>
      <c r="N56" s="4"/>
      <c r="O56" s="4"/>
    </row>
    <row r="57" spans="1:15" ht="14.1" customHeight="1">
      <c r="A57" s="17" t="s">
        <v>11</v>
      </c>
      <c r="B57" s="14"/>
      <c r="C57" s="14"/>
      <c r="D57" s="14"/>
      <c r="E57" s="14">
        <v>0.5</v>
      </c>
      <c r="F57" s="14"/>
      <c r="G57" s="14"/>
      <c r="H57" s="29"/>
      <c r="I57" s="12"/>
      <c r="J57" s="24"/>
      <c r="K57" s="4"/>
      <c r="L57" s="4"/>
      <c r="M57" s="4"/>
      <c r="N57" s="4"/>
      <c r="O57" s="4"/>
    </row>
    <row r="58" spans="1:15" ht="14.1" customHeight="1">
      <c r="A58" s="15" t="s">
        <v>12</v>
      </c>
      <c r="B58" s="16"/>
      <c r="C58" s="16"/>
      <c r="D58" s="16"/>
      <c r="E58" s="16"/>
      <c r="F58" s="16"/>
      <c r="G58" s="16"/>
      <c r="H58" s="30"/>
      <c r="I58" s="12"/>
      <c r="J58" s="24"/>
      <c r="K58" s="4"/>
      <c r="L58" s="4"/>
      <c r="M58" s="4"/>
      <c r="N58" s="4"/>
      <c r="O58" s="4"/>
    </row>
    <row r="59" spans="1:15" ht="14.1" customHeight="1">
      <c r="A59" s="17" t="s">
        <v>13</v>
      </c>
      <c r="B59" s="14"/>
      <c r="C59" s="14"/>
      <c r="D59" s="14"/>
      <c r="E59" s="14"/>
      <c r="F59" s="14"/>
      <c r="G59" s="14">
        <v>0.25</v>
      </c>
      <c r="H59" s="29"/>
      <c r="I59" s="12"/>
      <c r="J59" s="24"/>
      <c r="K59" s="4"/>
      <c r="L59" s="4"/>
      <c r="M59" s="4"/>
      <c r="N59" s="4"/>
      <c r="O59" s="4"/>
    </row>
    <row r="60" spans="1:15" ht="14.45" customHeight="1">
      <c r="A60" s="18" t="s">
        <v>14</v>
      </c>
      <c r="B60" s="19"/>
      <c r="C60" s="19"/>
      <c r="D60" s="19"/>
      <c r="E60" s="19"/>
      <c r="F60" s="19"/>
      <c r="G60" s="19">
        <v>0.25</v>
      </c>
      <c r="H60" s="31"/>
      <c r="I60" s="12"/>
      <c r="J60" s="24"/>
      <c r="K60" s="4"/>
      <c r="L60" s="4"/>
      <c r="M60" s="4"/>
      <c r="N60" s="4"/>
      <c r="O60" s="4"/>
    </row>
    <row r="61" spans="1:15" ht="30.6" customHeight="1">
      <c r="A61" s="87"/>
      <c r="B61" s="87"/>
      <c r="C61" s="87"/>
      <c r="D61" s="87"/>
      <c r="E61" s="87"/>
      <c r="F61" s="88"/>
      <c r="G61" s="88"/>
      <c r="H61" s="89"/>
      <c r="I61" s="5"/>
      <c r="J61" s="24"/>
      <c r="K61" s="4"/>
      <c r="L61" s="4"/>
      <c r="M61" s="4"/>
      <c r="N61" s="4"/>
      <c r="O61" s="4"/>
    </row>
    <row r="62" spans="1:15" ht="20.100000000000001" customHeight="1">
      <c r="A62" s="90" t="s">
        <v>55</v>
      </c>
      <c r="B62" s="91"/>
      <c r="C62" s="91"/>
      <c r="D62" s="52"/>
      <c r="E62" s="53" t="s">
        <v>56</v>
      </c>
      <c r="F62" s="143"/>
      <c r="G62" s="97"/>
      <c r="H62" s="128"/>
      <c r="I62" s="5"/>
      <c r="J62" s="24"/>
      <c r="K62" s="4"/>
      <c r="L62" s="4"/>
      <c r="M62" s="4"/>
      <c r="N62" s="4"/>
      <c r="O62" s="4"/>
    </row>
    <row r="63" spans="1:15" ht="33.6" customHeight="1">
      <c r="A63" s="92" t="s">
        <v>57</v>
      </c>
      <c r="B63" s="93"/>
      <c r="C63" s="93"/>
      <c r="D63" s="93"/>
      <c r="E63" s="54">
        <v>4</v>
      </c>
      <c r="F63" s="97"/>
      <c r="G63" s="97"/>
      <c r="H63" s="128"/>
      <c r="I63" s="5"/>
      <c r="J63" s="24"/>
      <c r="K63" s="4"/>
      <c r="L63" s="4"/>
      <c r="M63" s="4"/>
      <c r="N63" s="4"/>
      <c r="O63" s="4"/>
    </row>
    <row r="64" spans="1:15" ht="14.1" customHeight="1">
      <c r="A64" s="157"/>
      <c r="B64" s="158"/>
      <c r="C64" s="158"/>
      <c r="D64" s="158"/>
      <c r="E64" s="158"/>
      <c r="F64" s="143"/>
      <c r="G64" s="97"/>
      <c r="H64" s="128"/>
      <c r="I64" s="5"/>
      <c r="J64" s="24"/>
      <c r="K64" s="4"/>
      <c r="L64" s="4"/>
      <c r="M64" s="4"/>
      <c r="N64" s="4"/>
      <c r="O64" s="4"/>
    </row>
    <row r="65" spans="1:15" ht="34.5" customHeight="1">
      <c r="A65" s="92" t="s">
        <v>58</v>
      </c>
      <c r="B65" s="93"/>
      <c r="C65" s="93"/>
      <c r="D65" s="93"/>
      <c r="E65" s="54"/>
      <c r="F65" s="97"/>
      <c r="G65" s="97"/>
      <c r="H65" s="128"/>
      <c r="I65" s="5"/>
      <c r="J65" s="3"/>
      <c r="K65" s="63"/>
      <c r="L65" s="63"/>
      <c r="M65" s="63"/>
      <c r="N65" s="63"/>
      <c r="O65" s="63"/>
    </row>
    <row r="66" spans="1:15" ht="14.1" customHeight="1">
      <c r="A66" s="157"/>
      <c r="B66" s="158"/>
      <c r="C66" s="158"/>
      <c r="D66" s="158"/>
      <c r="E66" s="158"/>
      <c r="F66" s="143"/>
      <c r="G66" s="97"/>
      <c r="H66" s="128"/>
      <c r="I66" s="5"/>
      <c r="J66" s="3"/>
      <c r="K66" s="63"/>
      <c r="L66" s="63"/>
      <c r="M66" s="63"/>
      <c r="N66" s="63"/>
      <c r="O66" s="63"/>
    </row>
    <row r="67" spans="1:15" ht="28.5" customHeight="1">
      <c r="A67" s="92" t="s">
        <v>59</v>
      </c>
      <c r="B67" s="93"/>
      <c r="C67" s="93"/>
      <c r="D67" s="93"/>
      <c r="E67" s="54"/>
      <c r="F67" s="97"/>
      <c r="G67" s="97"/>
      <c r="H67" s="128"/>
      <c r="I67" s="5"/>
      <c r="J67" s="3"/>
      <c r="K67" s="63"/>
      <c r="L67" s="63"/>
      <c r="M67" s="63"/>
      <c r="N67" s="63"/>
      <c r="O67" s="63"/>
    </row>
    <row r="68" spans="1:15" ht="14.45" customHeight="1">
      <c r="A68" s="173"/>
      <c r="B68" s="174"/>
      <c r="C68" s="174"/>
      <c r="D68" s="174"/>
      <c r="E68" s="174"/>
      <c r="F68" s="144"/>
      <c r="G68" s="100"/>
      <c r="H68" s="145"/>
      <c r="I68" s="5"/>
      <c r="J68" s="3"/>
      <c r="K68" s="63"/>
      <c r="L68" s="63"/>
      <c r="M68" s="63"/>
      <c r="N68" s="63"/>
      <c r="O68" s="63"/>
    </row>
    <row r="69" spans="1:15" ht="45.6" customHeight="1">
      <c r="A69" s="140" t="s">
        <v>60</v>
      </c>
      <c r="B69" s="141"/>
      <c r="C69" s="141"/>
      <c r="D69" s="141"/>
      <c r="E69" s="141"/>
      <c r="F69" s="141"/>
      <c r="G69" s="141"/>
      <c r="H69" s="142"/>
      <c r="I69" s="12"/>
      <c r="J69" s="3"/>
      <c r="K69" s="63"/>
      <c r="L69" s="63"/>
      <c r="M69" s="63"/>
      <c r="N69" s="63"/>
      <c r="O69" s="63"/>
    </row>
    <row r="70" spans="1:15" ht="16.5" customHeight="1">
      <c r="A70" s="176" t="s">
        <v>61</v>
      </c>
      <c r="B70" s="55" t="s">
        <v>62</v>
      </c>
      <c r="C70" s="56">
        <f>D102</f>
        <v>0.1115</v>
      </c>
      <c r="D70" s="146" t="s">
        <v>63</v>
      </c>
      <c r="E70" s="147"/>
      <c r="F70" s="147"/>
      <c r="G70" s="147"/>
      <c r="H70" s="148"/>
      <c r="I70" s="12"/>
      <c r="J70" s="3"/>
      <c r="K70" s="63"/>
      <c r="L70" s="63"/>
      <c r="M70" s="63"/>
      <c r="N70" s="63"/>
      <c r="O70" s="63"/>
    </row>
    <row r="71" spans="1:15" ht="14.1" customHeight="1">
      <c r="A71" s="177"/>
      <c r="B71" s="57" t="s">
        <v>64</v>
      </c>
      <c r="C71" s="58">
        <f>F102</f>
        <v>0.76295454545454544</v>
      </c>
      <c r="D71" s="149"/>
      <c r="E71" s="150"/>
      <c r="F71" s="150"/>
      <c r="G71" s="150"/>
      <c r="H71" s="151"/>
      <c r="I71" s="12"/>
      <c r="J71" s="3"/>
      <c r="K71" s="63"/>
      <c r="L71" s="63"/>
      <c r="M71" s="63"/>
      <c r="N71" s="63"/>
      <c r="O71" s="63"/>
    </row>
    <row r="72" spans="1:15" ht="14.1" customHeight="1">
      <c r="A72" s="177"/>
      <c r="B72" s="57" t="s">
        <v>65</v>
      </c>
      <c r="C72" s="58">
        <f>B102</f>
        <v>0.16233333333333333</v>
      </c>
      <c r="D72" s="149"/>
      <c r="E72" s="150"/>
      <c r="F72" s="150"/>
      <c r="G72" s="150"/>
      <c r="H72" s="151"/>
      <c r="I72" s="12"/>
      <c r="J72" s="3"/>
      <c r="K72" s="63"/>
      <c r="L72" s="63"/>
      <c r="M72" s="63"/>
      <c r="N72" s="63"/>
      <c r="O72" s="63"/>
    </row>
    <row r="73" spans="1:15" ht="14.1" customHeight="1">
      <c r="A73" s="177"/>
      <c r="B73" s="57" t="s">
        <v>66</v>
      </c>
      <c r="C73" s="58">
        <f>G85</f>
        <v>0.3214285714285714</v>
      </c>
      <c r="D73" s="149"/>
      <c r="E73" s="150"/>
      <c r="F73" s="150"/>
      <c r="G73" s="150"/>
      <c r="H73" s="151"/>
      <c r="I73" s="12"/>
      <c r="J73" s="3"/>
      <c r="K73" s="63"/>
      <c r="L73" s="63"/>
      <c r="M73" s="63"/>
      <c r="N73" s="63"/>
      <c r="O73" s="63"/>
    </row>
    <row r="74" spans="1:15" ht="14.1" customHeight="1">
      <c r="A74" s="177"/>
      <c r="B74" s="57" t="s">
        <v>67</v>
      </c>
      <c r="C74" s="58">
        <f>G88</f>
        <v>0.16666666666666666</v>
      </c>
      <c r="D74" s="149"/>
      <c r="E74" s="150"/>
      <c r="F74" s="150"/>
      <c r="G74" s="150"/>
      <c r="H74" s="151"/>
      <c r="I74" s="12"/>
      <c r="J74" s="3"/>
      <c r="K74" s="63"/>
      <c r="L74" s="63"/>
      <c r="M74" s="63"/>
      <c r="N74" s="63"/>
      <c r="O74" s="63"/>
    </row>
    <row r="75" spans="1:15" ht="14.45" customHeight="1">
      <c r="A75" s="177"/>
      <c r="B75" s="57" t="s">
        <v>68</v>
      </c>
      <c r="C75" s="58">
        <f>G91</f>
        <v>0.1</v>
      </c>
      <c r="D75" s="152"/>
      <c r="E75" s="153"/>
      <c r="F75" s="153"/>
      <c r="G75" s="153"/>
      <c r="H75" s="154"/>
      <c r="I75" s="12"/>
      <c r="J75" s="3"/>
      <c r="K75" s="63"/>
      <c r="L75" s="63"/>
      <c r="M75" s="63"/>
      <c r="N75" s="63"/>
      <c r="O75" s="63"/>
    </row>
    <row r="76" spans="1:15" ht="18" customHeight="1">
      <c r="A76" s="129" t="s">
        <v>69</v>
      </c>
      <c r="B76" s="59" t="s">
        <v>70</v>
      </c>
      <c r="C76" s="60">
        <f>G109</f>
        <v>0.1875</v>
      </c>
      <c r="D76" s="117" t="s">
        <v>71</v>
      </c>
      <c r="E76" s="118"/>
      <c r="F76" s="118"/>
      <c r="G76" s="118"/>
      <c r="H76" s="119"/>
      <c r="I76" s="12"/>
      <c r="J76" s="3"/>
      <c r="K76" s="63"/>
      <c r="L76" s="63"/>
      <c r="M76" s="63"/>
      <c r="N76" s="63"/>
      <c r="O76" s="63"/>
    </row>
    <row r="77" spans="1:15" ht="14.1" customHeight="1">
      <c r="A77" s="130"/>
      <c r="B77" s="59" t="s">
        <v>72</v>
      </c>
      <c r="C77" s="60">
        <f>G112</f>
        <v>1.0344827586206897</v>
      </c>
      <c r="D77" s="120"/>
      <c r="E77" s="121"/>
      <c r="F77" s="121"/>
      <c r="G77" s="121"/>
      <c r="H77" s="122"/>
      <c r="I77" s="12"/>
      <c r="J77" s="3"/>
      <c r="K77" s="63"/>
      <c r="L77" s="63"/>
      <c r="M77" s="63"/>
      <c r="N77" s="63"/>
      <c r="O77" s="63"/>
    </row>
    <row r="78" spans="1:15" ht="14.1" customHeight="1">
      <c r="A78" s="130"/>
      <c r="B78" s="59" t="s">
        <v>73</v>
      </c>
      <c r="C78" s="60">
        <f>B118</f>
        <v>0.32214285714285712</v>
      </c>
      <c r="D78" s="120"/>
      <c r="E78" s="121"/>
      <c r="F78" s="121"/>
      <c r="G78" s="121"/>
      <c r="H78" s="122"/>
      <c r="I78" s="12"/>
      <c r="J78" s="3"/>
      <c r="K78" s="63"/>
      <c r="L78" s="63"/>
      <c r="M78" s="63"/>
      <c r="N78" s="63"/>
      <c r="O78" s="63"/>
    </row>
    <row r="79" spans="1:15" ht="14.1" customHeight="1">
      <c r="A79" s="130"/>
      <c r="B79" s="59" t="s">
        <v>74</v>
      </c>
      <c r="C79" s="60">
        <f>D118</f>
        <v>0.38666666666666666</v>
      </c>
      <c r="D79" s="120"/>
      <c r="E79" s="121"/>
      <c r="F79" s="121"/>
      <c r="G79" s="121"/>
      <c r="H79" s="122"/>
      <c r="I79" s="12"/>
      <c r="J79" s="3"/>
      <c r="K79" s="63"/>
      <c r="L79" s="63"/>
      <c r="M79" s="63"/>
      <c r="N79" s="63"/>
      <c r="O79" s="63"/>
    </row>
    <row r="80" spans="1:15" ht="14.1" customHeight="1">
      <c r="A80" s="130"/>
      <c r="B80" s="59" t="s">
        <v>75</v>
      </c>
      <c r="C80" s="60">
        <f>F118</f>
        <v>0.17831250000000001</v>
      </c>
      <c r="D80" s="120"/>
      <c r="E80" s="121"/>
      <c r="F80" s="121"/>
      <c r="G80" s="121"/>
      <c r="H80" s="122"/>
      <c r="I80" s="12"/>
      <c r="J80" s="3"/>
      <c r="K80" s="63"/>
      <c r="L80" s="63"/>
      <c r="M80" s="63"/>
      <c r="N80" s="63"/>
      <c r="O80" s="63"/>
    </row>
    <row r="81" spans="1:15" ht="28.5" customHeight="1">
      <c r="A81" s="131"/>
      <c r="B81" s="61" t="s">
        <v>76</v>
      </c>
      <c r="C81" s="62">
        <f>G106</f>
        <v>0.72088173964849567</v>
      </c>
      <c r="D81" s="123"/>
      <c r="E81" s="124"/>
      <c r="F81" s="124"/>
      <c r="G81" s="124"/>
      <c r="H81" s="125"/>
      <c r="I81" s="12"/>
      <c r="J81" s="3"/>
      <c r="K81" s="63"/>
      <c r="L81" s="63"/>
      <c r="M81" s="63"/>
      <c r="N81" s="63"/>
      <c r="O81" s="63"/>
    </row>
    <row r="82" spans="1:15" ht="14.45" customHeight="1">
      <c r="A82" s="155"/>
      <c r="B82" s="155"/>
      <c r="C82" s="155"/>
      <c r="D82" s="155"/>
      <c r="E82" s="155"/>
      <c r="F82" s="155"/>
      <c r="G82" s="155"/>
      <c r="H82" s="156"/>
      <c r="I82" s="5"/>
      <c r="J82" s="3"/>
      <c r="K82" s="63"/>
      <c r="L82" s="63"/>
      <c r="M82" s="63"/>
      <c r="N82" s="63"/>
      <c r="O82" s="63"/>
    </row>
    <row r="83" spans="1:15" ht="32.450000000000003" customHeight="1">
      <c r="A83" s="181" t="s">
        <v>77</v>
      </c>
      <c r="B83" s="182"/>
      <c r="C83" s="182"/>
      <c r="D83" s="182"/>
      <c r="E83" s="182"/>
      <c r="F83" s="182"/>
      <c r="G83" s="182"/>
      <c r="H83" s="183"/>
      <c r="I83" s="12"/>
      <c r="J83" s="3"/>
      <c r="K83" s="63"/>
      <c r="L83" s="63" t="s">
        <v>78</v>
      </c>
      <c r="M83" s="63" t="s">
        <v>67</v>
      </c>
      <c r="N83" s="63" t="s">
        <v>66</v>
      </c>
      <c r="O83" s="64"/>
    </row>
    <row r="84" spans="1:15" ht="42" customHeight="1">
      <c r="A84" s="65" t="s">
        <v>79</v>
      </c>
      <c r="B84" s="66" t="s">
        <v>80</v>
      </c>
      <c r="C84" s="65" t="s">
        <v>81</v>
      </c>
      <c r="D84" s="66" t="s">
        <v>82</v>
      </c>
      <c r="E84" s="65" t="s">
        <v>83</v>
      </c>
      <c r="F84" s="66" t="s">
        <v>84</v>
      </c>
      <c r="G84" s="67" t="s">
        <v>85</v>
      </c>
      <c r="H84" s="126"/>
      <c r="I84" s="5"/>
      <c r="J84" s="3"/>
      <c r="K84" s="63"/>
      <c r="L84" s="64">
        <f>SUM(C24:C28)*2</f>
        <v>2</v>
      </c>
      <c r="M84" s="64">
        <f>SUM(B40:B44)*2.5</f>
        <v>0</v>
      </c>
      <c r="N84" s="64">
        <f>E63</f>
        <v>4</v>
      </c>
      <c r="O84" s="64">
        <f>N84/7</f>
        <v>0.5714285714285714</v>
      </c>
    </row>
    <row r="85" spans="1:15" ht="14.45" customHeight="1">
      <c r="A85" s="68" t="s">
        <v>86</v>
      </c>
      <c r="B85" s="69">
        <f>SUM(B8:B12)*3</f>
        <v>3.75</v>
      </c>
      <c r="C85" s="68" t="s">
        <v>86</v>
      </c>
      <c r="D85" s="69">
        <f>SUM(B8:B12)*5</f>
        <v>6.25</v>
      </c>
      <c r="E85" s="68" t="s">
        <v>86</v>
      </c>
      <c r="F85" s="69">
        <f>SUM(B8:B12)</f>
        <v>1.25</v>
      </c>
      <c r="G85" s="70">
        <f>O86</f>
        <v>0.3214285714285714</v>
      </c>
      <c r="H85" s="127"/>
      <c r="I85" s="5"/>
      <c r="J85" s="3"/>
      <c r="K85" s="63"/>
      <c r="L85" s="64">
        <f>SUM(B40:B44)*3</f>
        <v>0</v>
      </c>
      <c r="M85" s="64">
        <f>SUM(F40:F44)*2.5</f>
        <v>0</v>
      </c>
      <c r="N85" s="64">
        <f>SUM(B8:B12,B16:B20)</f>
        <v>1.25</v>
      </c>
      <c r="O85" s="64">
        <f>N87</f>
        <v>7.1428571428571425E-2</v>
      </c>
    </row>
    <row r="86" spans="1:15" ht="14.45" customHeight="1">
      <c r="A86" s="71" t="s">
        <v>87</v>
      </c>
      <c r="B86" s="37">
        <f>SUM(B40:B44)*14</f>
        <v>0</v>
      </c>
      <c r="C86" s="71" t="s">
        <v>87</v>
      </c>
      <c r="D86" s="37">
        <f>SUM(B40:B44)*18</f>
        <v>0</v>
      </c>
      <c r="E86" s="71" t="s">
        <v>87</v>
      </c>
      <c r="F86" s="37">
        <f>SUM(B40:B44)*22</f>
        <v>0</v>
      </c>
      <c r="G86" s="72"/>
      <c r="H86" s="128"/>
      <c r="I86" s="5"/>
      <c r="J86" s="3"/>
      <c r="K86" s="63"/>
      <c r="L86" s="64">
        <f>SUM(E40:E44)</f>
        <v>0</v>
      </c>
      <c r="M86" s="64">
        <f>SUM(C24:C28)</f>
        <v>1</v>
      </c>
      <c r="N86" s="64">
        <f>N85*2</f>
        <v>2.5</v>
      </c>
      <c r="O86" s="64">
        <f>AVERAGE(O84:O85)</f>
        <v>0.3214285714285714</v>
      </c>
    </row>
    <row r="87" spans="1:15" ht="14.1" customHeight="1">
      <c r="A87" s="71" t="s">
        <v>88</v>
      </c>
      <c r="B87" s="37">
        <f>SUM(B32:B36)*3</f>
        <v>9</v>
      </c>
      <c r="C87" s="71" t="s">
        <v>88</v>
      </c>
      <c r="D87" s="37">
        <f>SUM(B32:B36)*45</f>
        <v>135</v>
      </c>
      <c r="E87" s="71" t="s">
        <v>88</v>
      </c>
      <c r="F87" s="37">
        <f>SUM(B32:B36)*5</f>
        <v>15</v>
      </c>
      <c r="G87" s="73" t="s">
        <v>67</v>
      </c>
      <c r="H87" s="127"/>
      <c r="I87" s="5"/>
      <c r="J87" s="3"/>
      <c r="K87" s="63"/>
      <c r="L87" s="64">
        <f>SUM(L84:L86)</f>
        <v>2</v>
      </c>
      <c r="M87" s="64">
        <f>SUM(G8:G12)</f>
        <v>0</v>
      </c>
      <c r="N87" s="64">
        <f>N86/35</f>
        <v>7.1428571428571425E-2</v>
      </c>
      <c r="O87" s="64"/>
    </row>
    <row r="88" spans="1:15" ht="14.45" customHeight="1">
      <c r="A88" s="71" t="s">
        <v>17</v>
      </c>
      <c r="B88" s="37">
        <f>SUM(C16:C20)*3</f>
        <v>6</v>
      </c>
      <c r="C88" s="71" t="s">
        <v>17</v>
      </c>
      <c r="D88" s="37">
        <f>SUM(C16:C20)*13</f>
        <v>26</v>
      </c>
      <c r="E88" s="71" t="s">
        <v>89</v>
      </c>
      <c r="F88" s="37">
        <f>SUM(F40:F44)*30</f>
        <v>0</v>
      </c>
      <c r="G88" s="70">
        <f>M93</f>
        <v>0.16666666666666666</v>
      </c>
      <c r="H88" s="127"/>
      <c r="I88" s="5"/>
      <c r="J88" s="3"/>
      <c r="K88" s="63"/>
      <c r="L88" s="64">
        <f>SUM(G24:G28)</f>
        <v>2</v>
      </c>
      <c r="M88" s="64">
        <f>SUM(B32:B36)*0.5</f>
        <v>1.5</v>
      </c>
      <c r="N88" s="64"/>
      <c r="O88" s="64"/>
    </row>
    <row r="89" spans="1:15" ht="14.45" customHeight="1">
      <c r="A89" s="71" t="s">
        <v>89</v>
      </c>
      <c r="B89" s="37">
        <f>SUM(F40:F44)*16</f>
        <v>0</v>
      </c>
      <c r="C89" s="71" t="s">
        <v>89</v>
      </c>
      <c r="D89" s="37">
        <f>SUM(F40:F44)*60</f>
        <v>0</v>
      </c>
      <c r="E89" s="71" t="s">
        <v>9</v>
      </c>
      <c r="F89" s="37">
        <f>SUM(G8:G12)*3</f>
        <v>0</v>
      </c>
      <c r="G89" s="72"/>
      <c r="H89" s="128"/>
      <c r="I89" s="5"/>
      <c r="J89" s="3"/>
      <c r="K89" s="63"/>
      <c r="L89" s="64">
        <f>SUM(G40:G44)</f>
        <v>0</v>
      </c>
      <c r="M89" s="64">
        <f>SUM(B48:B52)*0.5</f>
        <v>2.25</v>
      </c>
      <c r="N89" s="64"/>
      <c r="O89" s="64"/>
    </row>
    <row r="90" spans="1:15" ht="14.1" customHeight="1">
      <c r="A90" s="71" t="s">
        <v>90</v>
      </c>
      <c r="B90" s="37">
        <f>SUM(D16:D20)*0.5</f>
        <v>0.5</v>
      </c>
      <c r="C90" s="71" t="s">
        <v>9</v>
      </c>
      <c r="D90" s="37">
        <f>SUM(G8:G12)*3</f>
        <v>0</v>
      </c>
      <c r="E90" s="71" t="s">
        <v>91</v>
      </c>
      <c r="F90" s="37">
        <f>SUM(C32:C36)*6</f>
        <v>30.599999999999998</v>
      </c>
      <c r="G90" s="73" t="s">
        <v>68</v>
      </c>
      <c r="H90" s="127"/>
      <c r="I90" s="5"/>
      <c r="J90" s="3"/>
      <c r="K90" s="63"/>
      <c r="L90" s="64">
        <f>SUM(L84:L89)</f>
        <v>6</v>
      </c>
      <c r="M90" s="64">
        <f>SUM(B48:B52)*0.5</f>
        <v>2.25</v>
      </c>
      <c r="N90" s="64"/>
      <c r="O90" s="64"/>
    </row>
    <row r="91" spans="1:15" ht="14.45" customHeight="1">
      <c r="A91" s="71" t="s">
        <v>9</v>
      </c>
      <c r="B91" s="37">
        <f>SUM(G8:G12)*3</f>
        <v>0</v>
      </c>
      <c r="C91" s="71" t="s">
        <v>92</v>
      </c>
      <c r="D91" s="37">
        <f>SUM(G40:G44)*13</f>
        <v>0</v>
      </c>
      <c r="E91" s="71" t="s">
        <v>93</v>
      </c>
      <c r="F91" s="37">
        <f>SUM(G40:G44)*5</f>
        <v>0</v>
      </c>
      <c r="G91" s="70">
        <f>L91</f>
        <v>0.1</v>
      </c>
      <c r="H91" s="127"/>
      <c r="I91" s="5"/>
      <c r="J91" s="3"/>
      <c r="K91" s="63"/>
      <c r="L91" s="64">
        <f>L90/60</f>
        <v>0.1</v>
      </c>
      <c r="M91" s="64">
        <f>SUM(B24:B28)*0.5</f>
        <v>0.5</v>
      </c>
      <c r="N91" s="64"/>
      <c r="O91" s="64"/>
    </row>
    <row r="92" spans="1:15" ht="14.1" customHeight="1">
      <c r="A92" s="71" t="s">
        <v>94</v>
      </c>
      <c r="B92" s="37">
        <f>SUM(C32:C36)</f>
        <v>5.0999999999999996</v>
      </c>
      <c r="C92" s="71" t="s">
        <v>95</v>
      </c>
      <c r="D92" s="37">
        <f>SUM(E40:E44)*4</f>
        <v>0</v>
      </c>
      <c r="E92" s="71" t="s">
        <v>96</v>
      </c>
      <c r="F92" s="37">
        <f>SUM(D32:D36)*1.5</f>
        <v>0</v>
      </c>
      <c r="G92" s="138"/>
      <c r="H92" s="128"/>
      <c r="I92" s="5"/>
      <c r="J92" s="3"/>
      <c r="K92" s="63"/>
      <c r="L92" s="64"/>
      <c r="M92" s="64">
        <f>SUM(M84:M91)</f>
        <v>7.5</v>
      </c>
      <c r="N92" s="64"/>
      <c r="O92" s="64"/>
    </row>
    <row r="93" spans="1:15" ht="14.1" customHeight="1">
      <c r="A93" s="71" t="s">
        <v>92</v>
      </c>
      <c r="B93" s="37">
        <f>SUM(G40:G44)*5</f>
        <v>0</v>
      </c>
      <c r="C93" s="74"/>
      <c r="D93" s="37"/>
      <c r="E93" s="71" t="s">
        <v>95</v>
      </c>
      <c r="F93" s="37">
        <f>SUM(E40:E44)*20</f>
        <v>0</v>
      </c>
      <c r="G93" s="139"/>
      <c r="H93" s="128"/>
      <c r="I93" s="5"/>
      <c r="J93" s="3"/>
      <c r="K93" s="63"/>
      <c r="L93" s="64"/>
      <c r="M93" s="64">
        <f>M92/45</f>
        <v>0.16666666666666666</v>
      </c>
      <c r="N93" s="64"/>
      <c r="O93" s="64"/>
    </row>
    <row r="94" spans="1:15" ht="14.1" customHeight="1">
      <c r="A94" s="71" t="s">
        <v>97</v>
      </c>
      <c r="B94" s="37">
        <f>SUM(D32:D36)</f>
        <v>0</v>
      </c>
      <c r="C94" s="74"/>
      <c r="D94" s="37"/>
      <c r="E94" s="71" t="s">
        <v>98</v>
      </c>
      <c r="F94" s="37">
        <f>SUM(C56:C60)*4</f>
        <v>0</v>
      </c>
      <c r="G94" s="139"/>
      <c r="H94" s="128"/>
      <c r="I94" s="5"/>
      <c r="J94" s="3"/>
      <c r="K94" s="63"/>
      <c r="L94" s="64"/>
      <c r="M94" s="64"/>
      <c r="N94" s="64"/>
      <c r="O94" s="64"/>
    </row>
    <row r="95" spans="1:15" ht="14.1" customHeight="1">
      <c r="A95" s="71" t="s">
        <v>95</v>
      </c>
      <c r="B95" s="37">
        <f>SUM(E40:E44)</f>
        <v>0</v>
      </c>
      <c r="C95" s="74"/>
      <c r="D95" s="37"/>
      <c r="E95" s="71" t="s">
        <v>99</v>
      </c>
      <c r="F95" s="37">
        <f>SUM(B24:B28)*30</f>
        <v>30</v>
      </c>
      <c r="G95" s="139"/>
      <c r="H95" s="128"/>
      <c r="I95" s="5"/>
      <c r="J95" s="3"/>
      <c r="K95" s="63"/>
      <c r="L95" s="64"/>
      <c r="M95" s="64"/>
      <c r="N95" s="64"/>
      <c r="O95" s="64"/>
    </row>
    <row r="96" spans="1:15" ht="14.1" customHeight="1">
      <c r="A96" s="74"/>
      <c r="B96" s="75"/>
      <c r="C96" s="74"/>
      <c r="D96" s="75"/>
      <c r="E96" s="71" t="s">
        <v>100</v>
      </c>
      <c r="F96" s="37">
        <f>SUM(C24:C28)*25</f>
        <v>25</v>
      </c>
      <c r="G96" s="139"/>
      <c r="H96" s="128"/>
      <c r="I96" s="5"/>
      <c r="J96" s="3"/>
      <c r="K96" s="63"/>
      <c r="L96" s="63" t="s">
        <v>101</v>
      </c>
      <c r="M96" s="64"/>
      <c r="N96" s="64"/>
      <c r="O96" s="64"/>
    </row>
    <row r="97" spans="1:15" ht="14.1" customHeight="1">
      <c r="A97" s="74"/>
      <c r="B97" s="75"/>
      <c r="C97" s="74"/>
      <c r="D97" s="75"/>
      <c r="E97" s="71" t="s">
        <v>102</v>
      </c>
      <c r="F97" s="37">
        <f>SUM(A46:O50)*8</f>
        <v>40</v>
      </c>
      <c r="G97" s="139"/>
      <c r="H97" s="128"/>
      <c r="I97" s="5"/>
      <c r="J97" s="3"/>
      <c r="K97" s="63"/>
      <c r="L97" s="64">
        <f>SUM(E56:E60)*60</f>
        <v>30</v>
      </c>
      <c r="M97" s="64"/>
      <c r="N97" s="64"/>
      <c r="O97" s="64"/>
    </row>
    <row r="98" spans="1:15" ht="14.1" customHeight="1">
      <c r="A98" s="74"/>
      <c r="B98" s="75"/>
      <c r="C98" s="74"/>
      <c r="D98" s="75"/>
      <c r="E98" s="71" t="s">
        <v>103</v>
      </c>
      <c r="F98" s="37">
        <f>SUM(C48:C52)*28</f>
        <v>14</v>
      </c>
      <c r="G98" s="139"/>
      <c r="H98" s="128"/>
      <c r="I98" s="5"/>
      <c r="J98" s="3"/>
      <c r="K98" s="63"/>
      <c r="L98" s="64">
        <f>SUM(F55:F60)*30</f>
        <v>15</v>
      </c>
      <c r="M98" s="64"/>
      <c r="N98" s="64"/>
      <c r="O98" s="64"/>
    </row>
    <row r="99" spans="1:15" ht="14.1" customHeight="1">
      <c r="A99" s="74"/>
      <c r="B99" s="75"/>
      <c r="C99" s="74"/>
      <c r="D99" s="75"/>
      <c r="E99" s="71" t="s">
        <v>104</v>
      </c>
      <c r="F99" s="37">
        <f>SUM(D48:D52)*12</f>
        <v>12</v>
      </c>
      <c r="G99" s="139"/>
      <c r="H99" s="128"/>
      <c r="I99" s="5"/>
      <c r="J99" s="3"/>
      <c r="K99" s="63"/>
      <c r="L99" s="64">
        <f>SUM(E48:E52)*43</f>
        <v>0</v>
      </c>
      <c r="M99" s="64"/>
      <c r="N99" s="64"/>
      <c r="O99" s="64"/>
    </row>
    <row r="100" spans="1:15" ht="14.1" customHeight="1">
      <c r="A100" s="74"/>
      <c r="B100" s="75"/>
      <c r="C100" s="74"/>
      <c r="D100" s="75"/>
      <c r="E100" s="74"/>
      <c r="F100" s="37"/>
      <c r="G100" s="139"/>
      <c r="H100" s="128"/>
      <c r="I100" s="5"/>
      <c r="J100" s="3"/>
      <c r="K100" s="63"/>
      <c r="L100" s="64">
        <f>SUM(G56:G60)*20</f>
        <v>10</v>
      </c>
      <c r="M100" s="64"/>
      <c r="N100" s="64"/>
      <c r="O100" s="64"/>
    </row>
    <row r="101" spans="1:15" ht="14.1" customHeight="1">
      <c r="A101" s="76" t="s">
        <v>105</v>
      </c>
      <c r="B101" s="77">
        <f>SUM(B85:B100)</f>
        <v>24.35</v>
      </c>
      <c r="C101" s="76" t="s">
        <v>105</v>
      </c>
      <c r="D101" s="77">
        <f>SUM(D85:D100)</f>
        <v>167.25</v>
      </c>
      <c r="E101" s="76" t="s">
        <v>105</v>
      </c>
      <c r="F101" s="77">
        <f>SUM(F85:F100)</f>
        <v>167.85</v>
      </c>
      <c r="G101" s="139"/>
      <c r="H101" s="128"/>
      <c r="I101" s="5"/>
      <c r="J101" s="3"/>
      <c r="K101" s="63"/>
      <c r="L101" s="64">
        <f>SUM(B56:B60)*70</f>
        <v>0</v>
      </c>
      <c r="M101" s="64"/>
      <c r="N101" s="64"/>
      <c r="O101" s="64"/>
    </row>
    <row r="102" spans="1:15" ht="14.45" customHeight="1">
      <c r="A102" s="78" t="s">
        <v>106</v>
      </c>
      <c r="B102" s="79">
        <f>B101/150</f>
        <v>0.16233333333333333</v>
      </c>
      <c r="C102" s="78" t="s">
        <v>106</v>
      </c>
      <c r="D102" s="79">
        <f>D101/1500</f>
        <v>0.1115</v>
      </c>
      <c r="E102" s="78" t="s">
        <v>106</v>
      </c>
      <c r="F102" s="79">
        <f>F101/220</f>
        <v>0.76295454545454544</v>
      </c>
      <c r="G102" s="139"/>
      <c r="H102" s="128"/>
      <c r="I102" s="5"/>
      <c r="J102" s="3"/>
      <c r="K102" s="63"/>
      <c r="L102" s="64">
        <f>SUM(D56:D60)*20</f>
        <v>0</v>
      </c>
      <c r="M102" s="64"/>
      <c r="N102" s="64"/>
      <c r="O102" s="64"/>
    </row>
    <row r="103" spans="1:15" ht="14.1" customHeight="1">
      <c r="A103" s="88"/>
      <c r="B103" s="88"/>
      <c r="C103" s="88"/>
      <c r="D103" s="88"/>
      <c r="E103" s="88"/>
      <c r="F103" s="88"/>
      <c r="G103" s="97"/>
      <c r="H103" s="128"/>
      <c r="I103" s="5"/>
      <c r="J103" s="3"/>
      <c r="K103" s="63"/>
      <c r="L103" s="64">
        <f>SUM(L97:L102)</f>
        <v>55</v>
      </c>
      <c r="M103" s="64"/>
      <c r="N103" s="64"/>
      <c r="O103" s="64"/>
    </row>
    <row r="104" spans="1:15" ht="14.45" customHeight="1">
      <c r="A104" s="100"/>
      <c r="B104" s="100"/>
      <c r="C104" s="100"/>
      <c r="D104" s="100"/>
      <c r="E104" s="100"/>
      <c r="F104" s="100"/>
      <c r="G104" s="100"/>
      <c r="H104" s="128"/>
      <c r="I104" s="5"/>
      <c r="J104" s="3"/>
      <c r="K104" s="63"/>
      <c r="L104" s="64">
        <f>L103/150</f>
        <v>0.36666666666666664</v>
      </c>
      <c r="M104" s="64"/>
      <c r="N104" s="64"/>
      <c r="O104" s="64"/>
    </row>
    <row r="105" spans="1:15" ht="42" customHeight="1">
      <c r="A105" s="80" t="s">
        <v>107</v>
      </c>
      <c r="B105" s="81" t="s">
        <v>108</v>
      </c>
      <c r="C105" s="80" t="s">
        <v>109</v>
      </c>
      <c r="D105" s="81" t="s">
        <v>110</v>
      </c>
      <c r="E105" s="80" t="s">
        <v>111</v>
      </c>
      <c r="F105" s="81" t="s">
        <v>112</v>
      </c>
      <c r="G105" s="82" t="s">
        <v>113</v>
      </c>
      <c r="H105" s="127"/>
      <c r="I105" s="5"/>
      <c r="J105" s="3"/>
      <c r="K105" s="63"/>
      <c r="L105" s="64"/>
      <c r="M105" s="64"/>
      <c r="N105" s="64"/>
      <c r="O105" s="64"/>
    </row>
    <row r="106" spans="1:15" ht="14.45" customHeight="1">
      <c r="A106" s="68" t="s">
        <v>90</v>
      </c>
      <c r="B106" s="69">
        <f>SUM(D16:D20)*25</f>
        <v>25</v>
      </c>
      <c r="C106" s="68" t="s">
        <v>114</v>
      </c>
      <c r="D106" s="69">
        <f>SUM(E56:E60)*70</f>
        <v>35</v>
      </c>
      <c r="E106" s="68" t="s">
        <v>114</v>
      </c>
      <c r="F106" s="69">
        <f>SUM(E55:E60)*80</f>
        <v>40</v>
      </c>
      <c r="G106" s="70">
        <f>SUM(F95:F99)/F101</f>
        <v>0.72088173964849567</v>
      </c>
      <c r="H106" s="127"/>
      <c r="I106" s="5"/>
      <c r="J106" s="3"/>
      <c r="K106" s="63"/>
      <c r="L106" s="64"/>
      <c r="M106" s="64"/>
      <c r="N106" s="64"/>
      <c r="O106" s="64"/>
    </row>
    <row r="107" spans="1:15" ht="14.45" customHeight="1">
      <c r="A107" s="71" t="s">
        <v>115</v>
      </c>
      <c r="B107" s="37">
        <f>SUM(B56:B60)*80</f>
        <v>0</v>
      </c>
      <c r="C107" s="71" t="s">
        <v>116</v>
      </c>
      <c r="D107" s="37">
        <f>SUM(F55:F60)*30</f>
        <v>15</v>
      </c>
      <c r="E107" s="71" t="s">
        <v>52</v>
      </c>
      <c r="F107" s="37">
        <f>SUM(F55:F60)*30</f>
        <v>15</v>
      </c>
      <c r="G107" s="72"/>
      <c r="H107" s="128"/>
      <c r="I107" s="5"/>
      <c r="J107" s="3"/>
      <c r="K107" s="63"/>
      <c r="L107" s="63" t="s">
        <v>70</v>
      </c>
      <c r="M107" s="64"/>
      <c r="N107" s="63" t="s">
        <v>117</v>
      </c>
      <c r="O107" s="63" t="s">
        <v>118</v>
      </c>
    </row>
    <row r="108" spans="1:15" ht="14.1" customHeight="1">
      <c r="A108" s="71" t="s">
        <v>50</v>
      </c>
      <c r="B108" s="37">
        <f>SUM(D56:D60)*30</f>
        <v>0</v>
      </c>
      <c r="C108" s="71" t="s">
        <v>119</v>
      </c>
      <c r="D108" s="37">
        <f>SUM(E48:E52)*43</f>
        <v>0</v>
      </c>
      <c r="E108" s="71" t="s">
        <v>103</v>
      </c>
      <c r="F108" s="37">
        <f>SUM(C48:C52)*700</f>
        <v>350</v>
      </c>
      <c r="G108" s="83" t="s">
        <v>70</v>
      </c>
      <c r="H108" s="127"/>
      <c r="I108" s="5"/>
      <c r="J108" s="3"/>
      <c r="K108" s="63"/>
      <c r="L108" s="64">
        <f>SUM(E8:E12)*0.5</f>
        <v>0.5</v>
      </c>
      <c r="M108" s="64"/>
      <c r="N108" s="64">
        <f>SUM(F8:F12,B24:B28,F24:F28,H24:H28,B48:B52,C48:C52,B56:B60,C56:C60,D56:D60,E56:E60,F56:F60,G56:G60,E67)</f>
        <v>7.5</v>
      </c>
      <c r="O108" s="64">
        <f>SUM(B8:B12,C16:C20,C24:C28,B32:B36,B40:B44,F40:F44,E65)</f>
        <v>7.25</v>
      </c>
    </row>
    <row r="109" spans="1:15" ht="14.45" customHeight="1">
      <c r="A109" s="71" t="s">
        <v>91</v>
      </c>
      <c r="B109" s="37">
        <f>SUM(C32:C36)*30</f>
        <v>153</v>
      </c>
      <c r="C109" s="71" t="s">
        <v>120</v>
      </c>
      <c r="D109" s="37">
        <f>SUM(G56:G60)*16</f>
        <v>8</v>
      </c>
      <c r="E109" s="71" t="s">
        <v>102</v>
      </c>
      <c r="F109" s="37">
        <f>SUM(B48:B52)*107</f>
        <v>481.5</v>
      </c>
      <c r="G109" s="70">
        <f>L117</f>
        <v>0.1875</v>
      </c>
      <c r="H109" s="127"/>
      <c r="I109" s="5"/>
      <c r="J109" s="3"/>
      <c r="K109" s="63"/>
      <c r="L109" s="64">
        <f>SUM(F8:F12)</f>
        <v>0</v>
      </c>
      <c r="M109" s="64"/>
      <c r="N109" s="64">
        <f>N108/O108</f>
        <v>1.0344827586206897</v>
      </c>
      <c r="O109" s="64"/>
    </row>
    <row r="110" spans="1:15" ht="14.45" customHeight="1">
      <c r="A110" s="71" t="s">
        <v>96</v>
      </c>
      <c r="B110" s="37">
        <f>SUM(D32:D36)*25</f>
        <v>0</v>
      </c>
      <c r="C110" s="71" t="s">
        <v>115</v>
      </c>
      <c r="D110" s="37">
        <f>SUM(B56:B60)*70</f>
        <v>0</v>
      </c>
      <c r="E110" s="71" t="s">
        <v>121</v>
      </c>
      <c r="F110" s="37">
        <f>SUM(D48:D52,E48:E52)*40</f>
        <v>40</v>
      </c>
      <c r="G110" s="72"/>
      <c r="H110" s="128"/>
      <c r="I110" s="5"/>
      <c r="J110" s="3"/>
      <c r="K110" s="63"/>
      <c r="L110" s="64">
        <f>SUM(E24:E28)*0.5</f>
        <v>0.875</v>
      </c>
      <c r="M110" s="64"/>
      <c r="N110" s="64"/>
      <c r="O110" s="64"/>
    </row>
    <row r="111" spans="1:15" ht="14.1" customHeight="1">
      <c r="A111" s="71" t="s">
        <v>122</v>
      </c>
      <c r="B111" s="37">
        <f>SUM(C56:C60)*60</f>
        <v>0</v>
      </c>
      <c r="C111" s="71" t="s">
        <v>123</v>
      </c>
      <c r="D111" s="37">
        <f>SUM(D56:D60)*22</f>
        <v>0</v>
      </c>
      <c r="E111" s="71" t="s">
        <v>120</v>
      </c>
      <c r="F111" s="37">
        <f>SUM(G56:G60)*1000</f>
        <v>500</v>
      </c>
      <c r="G111" s="83" t="s">
        <v>72</v>
      </c>
      <c r="H111" s="127"/>
      <c r="I111" s="5"/>
      <c r="J111" s="3"/>
      <c r="K111" s="63"/>
      <c r="L111" s="64">
        <f>SUM(F24:F28)</f>
        <v>0</v>
      </c>
      <c r="M111" s="64"/>
      <c r="N111" s="64"/>
      <c r="O111" s="64"/>
    </row>
    <row r="112" spans="1:15" ht="14.45" customHeight="1">
      <c r="A112" s="71" t="s">
        <v>114</v>
      </c>
      <c r="B112" s="37">
        <f>SUM(E55:E60)*60</f>
        <v>30</v>
      </c>
      <c r="C112" s="74"/>
      <c r="D112" s="84"/>
      <c r="E112" s="71" t="s">
        <v>115</v>
      </c>
      <c r="F112" s="37">
        <f>SUM(B56:B60)*200</f>
        <v>0</v>
      </c>
      <c r="G112" s="70">
        <f>N109</f>
        <v>1.0344827586206897</v>
      </c>
      <c r="H112" s="127"/>
      <c r="I112" s="5"/>
      <c r="J112" s="3"/>
      <c r="K112" s="63"/>
      <c r="L112" s="64">
        <f>SUM(H24:H28)</f>
        <v>0</v>
      </c>
      <c r="M112" s="64"/>
      <c r="N112" s="64"/>
      <c r="O112" s="64"/>
    </row>
    <row r="113" spans="1:15" ht="14.1" customHeight="1">
      <c r="A113" s="71" t="s">
        <v>52</v>
      </c>
      <c r="B113" s="37">
        <f>SUM(F55:F60)*35</f>
        <v>17.5</v>
      </c>
      <c r="C113" s="74"/>
      <c r="D113" s="84"/>
      <c r="E113" s="71" t="s">
        <v>122</v>
      </c>
      <c r="F113" s="37">
        <f>SUM(C56:C60)*280</f>
        <v>0</v>
      </c>
      <c r="G113" s="138"/>
      <c r="H113" s="128"/>
      <c r="I113" s="5"/>
      <c r="J113" s="3"/>
      <c r="K113" s="63"/>
      <c r="L113" s="64">
        <f>SUM(G56:G60)</f>
        <v>0.5</v>
      </c>
      <c r="M113" s="64"/>
      <c r="N113" s="64"/>
      <c r="O113" s="64"/>
    </row>
    <row r="114" spans="1:15" ht="14.1" customHeight="1">
      <c r="A114" s="74"/>
      <c r="B114" s="75"/>
      <c r="C114" s="74"/>
      <c r="D114" s="84"/>
      <c r="E114" s="71" t="s">
        <v>124</v>
      </c>
      <c r="F114" s="37">
        <f>SUM(H56:H60)*1000</f>
        <v>0</v>
      </c>
      <c r="G114" s="139"/>
      <c r="H114" s="128"/>
      <c r="I114" s="5"/>
      <c r="J114" s="3"/>
      <c r="K114" s="63"/>
      <c r="L114" s="64">
        <f>E67</f>
        <v>0</v>
      </c>
      <c r="M114" s="64"/>
      <c r="N114" s="64"/>
      <c r="O114" s="64"/>
    </row>
    <row r="115" spans="1:15" ht="14.1" customHeight="1">
      <c r="A115" s="74"/>
      <c r="B115" s="75"/>
      <c r="C115" s="74"/>
      <c r="D115" s="84"/>
      <c r="E115" s="74"/>
      <c r="F115" s="84"/>
      <c r="G115" s="139"/>
      <c r="H115" s="128"/>
      <c r="I115" s="5"/>
      <c r="J115" s="3"/>
      <c r="K115" s="63"/>
      <c r="L115" s="64">
        <f>-(E65)</f>
        <v>0</v>
      </c>
      <c r="M115" s="64"/>
      <c r="N115" s="64"/>
      <c r="O115" s="64"/>
    </row>
    <row r="116" spans="1:15" ht="14.1" customHeight="1">
      <c r="A116" s="74"/>
      <c r="B116" s="75"/>
      <c r="C116" s="74"/>
      <c r="D116" s="84"/>
      <c r="E116" s="74"/>
      <c r="F116" s="84"/>
      <c r="G116" s="139"/>
      <c r="H116" s="128"/>
      <c r="I116" s="5"/>
      <c r="J116" s="3"/>
      <c r="K116" s="63"/>
      <c r="L116" s="64">
        <f>SUM(L108:L115)</f>
        <v>1.875</v>
      </c>
      <c r="M116" s="64"/>
      <c r="N116" s="64"/>
      <c r="O116" s="64"/>
    </row>
    <row r="117" spans="1:15" ht="14.1" customHeight="1">
      <c r="A117" s="76" t="s">
        <v>105</v>
      </c>
      <c r="B117" s="77">
        <f>SUM(B106:B113)</f>
        <v>225.5</v>
      </c>
      <c r="C117" s="76" t="s">
        <v>105</v>
      </c>
      <c r="D117" s="85">
        <f>SUM(D106:D116)</f>
        <v>58</v>
      </c>
      <c r="E117" s="76" t="s">
        <v>125</v>
      </c>
      <c r="F117" s="85">
        <f>SUM(F106:F116)</f>
        <v>1426.5</v>
      </c>
      <c r="G117" s="139"/>
      <c r="H117" s="97"/>
      <c r="I117" s="6"/>
      <c r="J117" s="63"/>
      <c r="K117" s="63"/>
      <c r="L117" s="64">
        <f>L116/10</f>
        <v>0.1875</v>
      </c>
      <c r="M117" s="64"/>
      <c r="N117" s="64"/>
      <c r="O117" s="64"/>
    </row>
    <row r="118" spans="1:15" ht="14.45" customHeight="1">
      <c r="A118" s="78" t="s">
        <v>106</v>
      </c>
      <c r="B118" s="79">
        <f>B117/700</f>
        <v>0.32214285714285712</v>
      </c>
      <c r="C118" s="78" t="s">
        <v>106</v>
      </c>
      <c r="D118" s="86">
        <f>D117/150</f>
        <v>0.38666666666666666</v>
      </c>
      <c r="E118" s="78" t="s">
        <v>106</v>
      </c>
      <c r="F118" s="86">
        <f>F117/8000</f>
        <v>0.17831250000000001</v>
      </c>
      <c r="G118" s="139"/>
      <c r="H118" s="97"/>
      <c r="I118" s="36"/>
      <c r="J118" s="63"/>
      <c r="K118" s="63"/>
      <c r="L118" s="63"/>
      <c r="M118" s="63"/>
      <c r="N118" s="63"/>
      <c r="O118" s="63"/>
    </row>
    <row r="119" spans="1:15" ht="14.1" customHeight="1">
      <c r="A119" s="35"/>
      <c r="B119" s="35"/>
      <c r="C119" s="35"/>
      <c r="D119" s="35"/>
      <c r="E119" s="35"/>
      <c r="F119" s="35"/>
      <c r="G119" s="36"/>
      <c r="H119" s="36"/>
      <c r="I119" s="63"/>
      <c r="J119" s="63"/>
      <c r="K119" s="63"/>
      <c r="L119" s="63"/>
      <c r="M119" s="63"/>
      <c r="N119" s="63"/>
      <c r="O119" s="63"/>
    </row>
    <row r="120" spans="1:15" ht="14.1" customHeight="1">
      <c r="A120" s="36"/>
      <c r="B120" s="36"/>
      <c r="C120" s="36"/>
      <c r="D120" s="36"/>
      <c r="E120" s="36"/>
      <c r="F120" s="36"/>
      <c r="G120" s="36"/>
      <c r="H120" s="36"/>
      <c r="I120" s="63"/>
      <c r="J120" s="63"/>
      <c r="K120" s="63"/>
      <c r="L120" s="63"/>
      <c r="M120" s="63"/>
      <c r="N120" s="63"/>
      <c r="O120" s="63"/>
    </row>
    <row r="121" spans="1:15" ht="14.1" customHeight="1">
      <c r="A121" s="4"/>
      <c r="B121" s="4"/>
      <c r="C121" s="4"/>
      <c r="D121" s="4"/>
      <c r="E121" s="4"/>
      <c r="F121" s="4"/>
      <c r="G121" s="4"/>
      <c r="H121" s="4"/>
      <c r="I121" s="4"/>
      <c r="J121" s="4"/>
      <c r="K121" s="4"/>
      <c r="L121" s="4"/>
      <c r="M121" s="4"/>
      <c r="N121" s="4"/>
      <c r="O121" s="4"/>
    </row>
    <row r="122" spans="1:15" ht="14.1" customHeight="1">
      <c r="A122" s="4"/>
      <c r="B122" s="4"/>
      <c r="C122" s="4"/>
      <c r="D122" s="4"/>
      <c r="E122" s="4"/>
      <c r="F122" s="4"/>
      <c r="G122" s="4"/>
      <c r="H122" s="4"/>
      <c r="I122" s="4"/>
      <c r="J122" s="4"/>
      <c r="K122" s="4"/>
      <c r="L122" s="4"/>
      <c r="M122" s="4"/>
      <c r="N122" s="4"/>
      <c r="O122" s="4"/>
    </row>
    <row r="123" spans="1:15" ht="14.1" customHeight="1">
      <c r="A123" s="4"/>
      <c r="B123" s="4"/>
      <c r="C123" s="4"/>
      <c r="D123" s="4"/>
      <c r="E123" s="4"/>
      <c r="F123" s="4"/>
      <c r="G123" s="4"/>
      <c r="H123" s="4"/>
      <c r="I123" s="4"/>
      <c r="J123" s="4"/>
      <c r="K123" s="4"/>
      <c r="L123" s="4"/>
      <c r="M123" s="4"/>
      <c r="N123" s="4"/>
      <c r="O123" s="4"/>
    </row>
    <row r="124" spans="1:15" ht="14.1" customHeight="1">
      <c r="A124" s="4"/>
      <c r="B124" s="4"/>
      <c r="C124" s="4"/>
      <c r="D124" s="4"/>
      <c r="E124" s="4"/>
      <c r="F124" s="4"/>
      <c r="G124" s="4"/>
      <c r="H124" s="4"/>
      <c r="I124" s="4"/>
      <c r="J124" s="4"/>
      <c r="K124" s="4"/>
      <c r="L124" s="4"/>
      <c r="M124" s="4"/>
      <c r="N124" s="4"/>
      <c r="O124" s="4"/>
    </row>
    <row r="125" spans="1:15" ht="14.1" customHeight="1">
      <c r="A125" s="4"/>
      <c r="B125" s="4"/>
      <c r="C125" s="4"/>
      <c r="D125" s="4"/>
      <c r="E125" s="4"/>
      <c r="F125" s="4"/>
      <c r="G125" s="4"/>
      <c r="H125" s="4"/>
      <c r="I125" s="4"/>
      <c r="J125" s="4"/>
      <c r="K125" s="4"/>
      <c r="L125" s="4"/>
      <c r="M125" s="4"/>
      <c r="N125" s="4"/>
      <c r="O125" s="4"/>
    </row>
    <row r="126" spans="1:15" ht="14.1" customHeight="1">
      <c r="A126" s="4"/>
      <c r="B126" s="4"/>
      <c r="C126" s="4"/>
      <c r="D126" s="4"/>
      <c r="E126" s="4"/>
      <c r="F126" s="4"/>
      <c r="G126" s="4"/>
      <c r="H126" s="4"/>
      <c r="I126" s="4"/>
      <c r="J126" s="4"/>
      <c r="K126" s="4"/>
      <c r="L126" s="4"/>
      <c r="M126" s="4"/>
      <c r="N126" s="4"/>
      <c r="O126" s="4"/>
    </row>
    <row r="127" spans="1:15" ht="14.1" customHeight="1">
      <c r="A127" s="4"/>
      <c r="B127" s="4"/>
      <c r="C127" s="4"/>
      <c r="D127" s="4"/>
      <c r="E127" s="4"/>
      <c r="F127" s="4"/>
      <c r="G127" s="4"/>
      <c r="H127" s="4"/>
      <c r="I127" s="4"/>
      <c r="J127" s="4"/>
      <c r="K127" s="4"/>
      <c r="L127" s="4"/>
      <c r="M127" s="4"/>
      <c r="N127" s="4"/>
      <c r="O127" s="4"/>
    </row>
    <row r="128" spans="1:15" ht="14.1" customHeight="1">
      <c r="A128" s="4"/>
      <c r="B128" s="4"/>
      <c r="C128" s="4"/>
      <c r="D128" s="4"/>
      <c r="E128" s="4"/>
      <c r="F128" s="4"/>
      <c r="G128" s="4"/>
      <c r="H128" s="4"/>
      <c r="I128" s="4"/>
      <c r="J128" s="4"/>
      <c r="K128" s="4"/>
      <c r="L128" s="4"/>
      <c r="M128" s="4"/>
      <c r="N128" s="4"/>
      <c r="O128" s="4"/>
    </row>
    <row r="129" spans="1:15" ht="14.1" customHeight="1">
      <c r="A129" s="4"/>
      <c r="B129" s="4"/>
      <c r="C129" s="4"/>
      <c r="D129" s="4"/>
      <c r="E129" s="4"/>
      <c r="F129" s="4"/>
      <c r="G129" s="4"/>
      <c r="H129" s="4"/>
      <c r="I129" s="4"/>
      <c r="J129" s="4"/>
      <c r="K129" s="4"/>
      <c r="L129" s="4"/>
      <c r="M129" s="4"/>
      <c r="N129" s="4"/>
      <c r="O129" s="4"/>
    </row>
    <row r="130" spans="1:15" ht="14.1" customHeight="1">
      <c r="A130" s="4"/>
      <c r="B130" s="4"/>
      <c r="C130" s="4"/>
      <c r="D130" s="4"/>
      <c r="E130" s="4"/>
      <c r="F130" s="4"/>
      <c r="G130" s="4"/>
      <c r="H130" s="4"/>
      <c r="I130" s="4"/>
      <c r="J130" s="4"/>
      <c r="K130" s="4"/>
      <c r="L130" s="4"/>
      <c r="M130" s="4"/>
      <c r="N130" s="4"/>
      <c r="O130" s="4"/>
    </row>
    <row r="131" spans="1:15" ht="14.1" customHeight="1">
      <c r="A131" s="4"/>
      <c r="B131" s="4"/>
      <c r="C131" s="4"/>
      <c r="D131" s="4"/>
      <c r="E131" s="4"/>
      <c r="F131" s="4"/>
      <c r="G131" s="4"/>
      <c r="H131" s="4"/>
      <c r="I131" s="4"/>
      <c r="J131" s="4"/>
      <c r="K131" s="4"/>
      <c r="L131" s="4"/>
      <c r="M131" s="4"/>
      <c r="N131" s="4"/>
      <c r="O131" s="4"/>
    </row>
    <row r="132" spans="1:15" ht="14.1" customHeight="1">
      <c r="A132" s="4"/>
      <c r="B132" s="4"/>
      <c r="C132" s="4"/>
      <c r="D132" s="4"/>
      <c r="E132" s="4"/>
      <c r="F132" s="4"/>
      <c r="G132" s="4"/>
      <c r="H132" s="4"/>
      <c r="I132" s="4"/>
      <c r="J132" s="4"/>
      <c r="K132" s="4"/>
      <c r="L132" s="4"/>
      <c r="M132" s="4"/>
      <c r="N132" s="4"/>
      <c r="O132" s="4"/>
    </row>
    <row r="133" spans="1:15" ht="14.1" customHeight="1">
      <c r="A133" s="4"/>
      <c r="B133" s="4"/>
      <c r="C133" s="4"/>
      <c r="D133" s="4"/>
      <c r="E133" s="4"/>
      <c r="F133" s="4"/>
      <c r="G133" s="4"/>
      <c r="H133" s="4"/>
      <c r="I133" s="4"/>
      <c r="J133" s="4"/>
      <c r="K133" s="4"/>
      <c r="L133" s="4"/>
      <c r="M133" s="4"/>
      <c r="N133" s="4"/>
      <c r="O133" s="4"/>
    </row>
    <row r="134" spans="1:15" ht="14.1" customHeight="1">
      <c r="A134" s="4"/>
      <c r="B134" s="4"/>
      <c r="C134" s="4"/>
      <c r="D134" s="4"/>
      <c r="E134" s="4"/>
      <c r="F134" s="4"/>
      <c r="G134" s="4"/>
      <c r="H134" s="4"/>
      <c r="I134" s="4"/>
      <c r="J134" s="4"/>
      <c r="K134" s="4"/>
      <c r="L134" s="4"/>
      <c r="M134" s="4"/>
      <c r="N134" s="4"/>
      <c r="O134" s="4"/>
    </row>
    <row r="135" spans="1:15" ht="14.1" customHeight="1">
      <c r="A135" s="4"/>
      <c r="B135" s="4"/>
      <c r="C135" s="4"/>
      <c r="D135" s="4"/>
      <c r="E135" s="4"/>
      <c r="F135" s="4"/>
      <c r="G135" s="4"/>
      <c r="H135" s="4"/>
      <c r="I135" s="4"/>
      <c r="J135" s="4"/>
      <c r="K135" s="4"/>
      <c r="L135" s="4"/>
      <c r="M135" s="4"/>
      <c r="N135" s="4"/>
      <c r="O135" s="4"/>
    </row>
    <row r="136" spans="1:15" ht="14.1" customHeight="1">
      <c r="A136" s="4"/>
      <c r="B136" s="4"/>
      <c r="C136" s="4"/>
      <c r="D136" s="4"/>
      <c r="E136" s="4"/>
      <c r="F136" s="4"/>
      <c r="G136" s="4"/>
      <c r="H136" s="4"/>
      <c r="I136" s="4"/>
      <c r="J136" s="4"/>
      <c r="K136" s="4"/>
      <c r="L136" s="4"/>
      <c r="M136" s="4"/>
      <c r="N136" s="4"/>
      <c r="O136" s="4"/>
    </row>
    <row r="137" spans="1:15" ht="14.1" customHeight="1">
      <c r="A137" s="4"/>
      <c r="B137" s="4"/>
      <c r="C137" s="4"/>
      <c r="D137" s="4"/>
      <c r="E137" s="4"/>
      <c r="F137" s="4"/>
      <c r="G137" s="4"/>
      <c r="H137" s="4"/>
      <c r="I137" s="4"/>
      <c r="J137" s="4"/>
      <c r="K137" s="4"/>
      <c r="L137" s="4"/>
      <c r="M137" s="4"/>
      <c r="N137" s="4"/>
      <c r="O137" s="4"/>
    </row>
  </sheetData>
  <mergeCells count="34">
    <mergeCell ref="A1:H1"/>
    <mergeCell ref="A64:E64"/>
    <mergeCell ref="H105:H118"/>
    <mergeCell ref="A4:D5"/>
    <mergeCell ref="A103:H104"/>
    <mergeCell ref="G113:G118"/>
    <mergeCell ref="A83:H83"/>
    <mergeCell ref="A2:F3"/>
    <mergeCell ref="G2:H3"/>
    <mergeCell ref="G92:G102"/>
    <mergeCell ref="A69:H69"/>
    <mergeCell ref="F62:H68"/>
    <mergeCell ref="D70:H75"/>
    <mergeCell ref="A82:H82"/>
    <mergeCell ref="A66:E66"/>
    <mergeCell ref="F46:H46"/>
    <mergeCell ref="H38:H44"/>
    <mergeCell ref="A67:D67"/>
    <mergeCell ref="E4:H4"/>
    <mergeCell ref="F47:H52"/>
    <mergeCell ref="A68:E68"/>
    <mergeCell ref="E5:H5"/>
    <mergeCell ref="A70:A75"/>
    <mergeCell ref="E14:H14"/>
    <mergeCell ref="H6:H12"/>
    <mergeCell ref="D76:H81"/>
    <mergeCell ref="H84:H102"/>
    <mergeCell ref="A65:D65"/>
    <mergeCell ref="A76:A81"/>
    <mergeCell ref="A61:H61"/>
    <mergeCell ref="A62:C62"/>
    <mergeCell ref="A63:D63"/>
    <mergeCell ref="E30:H36"/>
    <mergeCell ref="E15:H20"/>
  </mergeCells>
  <pageMargins left="0.7" right="0.7" top="0.75" bottom="0.75" header="0.3" footer="0.3"/>
  <pageSetup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2017-01-04T07:56:37Z</dcterms:created>
  <dcterms:modified xsi:type="dcterms:W3CDTF">2017-01-04T07:56:37Z</dcterms:modified>
  <cp:category/>
  <cp:contentStatus/>
</cp:coreProperties>
</file>